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2" activeTab="6"/>
  </bookViews>
  <sheets>
    <sheet name="Титул" sheetId="1" r:id="rId1"/>
    <sheet name="Ч1.1РДО к" sheetId="2" state="hidden" r:id="rId2"/>
    <sheet name="1РДО о" sheetId="3" state="hidden" r:id="rId3"/>
    <sheet name="2 П к" sheetId="4" state="hidden" r:id="rId4"/>
    <sheet name="2 П о" sheetId="5" state="hidden" r:id="rId5"/>
    <sheet name="3к" sheetId="6" r:id="rId6"/>
    <sheet name="3о" sheetId="7" r:id="rId7"/>
    <sheet name="222к" sheetId="8" state="hidden" r:id="rId8"/>
    <sheet name="222о" sheetId="9" state="hidden" r:id="rId9"/>
    <sheet name="4к " sheetId="10" r:id="rId10"/>
    <sheet name="4о" sheetId="11" r:id="rId11"/>
    <sheet name="5к" sheetId="12" r:id="rId12"/>
    <sheet name="5о" sheetId="13" r:id="rId13"/>
    <sheet name="555к" sheetId="14" state="hidden" r:id="rId14"/>
    <sheet name="555о" sheetId="15" state="hidden" r:id="rId15"/>
    <sheet name="6к" sheetId="16" r:id="rId16"/>
    <sheet name="6о" sheetId="17" r:id="rId17"/>
    <sheet name="7к,о" sheetId="18" r:id="rId18"/>
    <sheet name="8к,о" sheetId="19" state="hidden" r:id="rId19"/>
    <sheet name="Ч2. 1к,о" sheetId="20" r:id="rId20"/>
    <sheet name="Ч3." sheetId="21" r:id="rId21"/>
    <sheet name="Отчет" sheetId="22" r:id="rId22"/>
    <sheet name="расчет" sheetId="23" state="hidden" r:id="rId23"/>
    <sheet name="График" sheetId="24" state="hidden" r:id="rId24"/>
    <sheet name="нормативы по ступеням" sheetId="25" state="hidden" r:id="rId25"/>
    <sheet name="компл" sheetId="26" state="hidden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Par170" localSheetId="0">'Титул'!$I$1</definedName>
    <definedName name="_xlnm.Print_Area" localSheetId="2">'1РДО о'!$A$1:$Q$36</definedName>
    <definedName name="_xlnm.Print_Area" localSheetId="3">'2 П к'!$A$1:$N$20</definedName>
    <definedName name="_xlnm.Print_Area" localSheetId="4">'2 П о'!$A$1:$Q$38</definedName>
    <definedName name="_xlnm.Print_Area" localSheetId="7">'222к'!$A$1:$K$20</definedName>
    <definedName name="_xlnm.Print_Area" localSheetId="8">'222о'!$A$1:$N$41</definedName>
    <definedName name="_xlnm.Print_Area" localSheetId="5">'3к'!$A$1:$N$30</definedName>
    <definedName name="_xlnm.Print_Area" localSheetId="6">'3о'!$A$1:$Q$39</definedName>
    <definedName name="_xlnm.Print_Area" localSheetId="9">'4к '!$A$1:$N$37</definedName>
    <definedName name="_xlnm.Print_Area" localSheetId="10">'4о'!$A$1:$Q$41</definedName>
    <definedName name="_xlnm.Print_Area" localSheetId="13">'555к'!$A$1:$K$18</definedName>
    <definedName name="_xlnm.Print_Area" localSheetId="14">'555о'!$A$1:$N$41</definedName>
    <definedName name="_xlnm.Print_Area" localSheetId="11">'5к'!$A$1:$N$20</definedName>
    <definedName name="_xlnm.Print_Area" localSheetId="12">'5о'!$A$1:$Q$37</definedName>
    <definedName name="_xlnm.Print_Area" localSheetId="15">'6к'!$A$1:$M$24</definedName>
    <definedName name="_xlnm.Print_Area" localSheetId="16">'6о'!$A$1:$Q$38</definedName>
    <definedName name="_xlnm.Print_Area" localSheetId="17">'7к,о'!$A$1:$Q$50</definedName>
    <definedName name="_xlnm.Print_Area" localSheetId="18">'8к,о'!$A$1:$M$51</definedName>
    <definedName name="_xlnm.Print_Area" localSheetId="23">'График'!$A$1:$R$64</definedName>
    <definedName name="_xlnm.Print_Area" localSheetId="25">'компл'!$A$1:$R$178</definedName>
    <definedName name="_xlnm.Print_Area" localSheetId="24">'нормативы по ступеням'!$A$1:$K$169</definedName>
    <definedName name="_xlnm.Print_Area" localSheetId="21">'Отчет'!$A$1:$O$67</definedName>
    <definedName name="_xlnm.Print_Area" localSheetId="0">'Титул'!$A$1:$I$44</definedName>
    <definedName name="_xlnm.Print_Area" localSheetId="1">'Ч1.1РДО к'!$A$1:$N$16</definedName>
    <definedName name="_xlnm.Print_Area" localSheetId="19">'Ч2. 1к,о'!$A$1:$R$48</definedName>
    <definedName name="_xlnm.Print_Area" localSheetId="20">'Ч3.'!$A$1:$J$38</definedName>
  </definedNames>
  <calcPr fullCalcOnLoad="1"/>
</workbook>
</file>

<file path=xl/sharedStrings.xml><?xml version="1.0" encoding="utf-8"?>
<sst xmlns="http://schemas.openxmlformats.org/spreadsheetml/2006/main" count="2397" uniqueCount="651">
  <si>
    <t>УТВЕРЖДАЮ</t>
  </si>
  <si>
    <t>Коды</t>
  </si>
  <si>
    <t>По ОКВЭД</t>
  </si>
  <si>
    <t>Уникальный номер реестровой записи</t>
  </si>
  <si>
    <t>наименование показателя</t>
  </si>
  <si>
    <t>(наименование показателя)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</si>
  <si>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</si>
  <si>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</si>
  <si>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</si>
  <si>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</si>
  <si>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</si>
  <si>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</si>
  <si>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</si>
  <si>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</si>
  <si>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Нормативный правовой акт</t>
  </si>
  <si>
    <t>Способ информирования</t>
  </si>
  <si>
    <t>Частота обновления информации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</si>
  <si>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</si>
  <si>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</si>
  <si>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</si>
  <si>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Показатель объема работы</t>
  </si>
  <si>
    <t>(очередной финансовый год)</t>
  </si>
  <si>
    <t>не указано</t>
  </si>
  <si>
    <t>очная</t>
  </si>
  <si>
    <t>Показатель объема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</si>
  <si>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</si>
  <si>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</si>
  <si>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</si>
  <si>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Постановление</t>
  </si>
  <si>
    <t>Правительство ХМАО-Югры</t>
  </si>
  <si>
    <t>Официальном сайт Администрации Нефтеюганского района (www.admoil.ru) и на сайте Департамента образования и молодежной политики Нефтеюганского района (www.cctec.ru)</t>
  </si>
  <si>
    <t>Отчеты исполнителей о выполнении муниципального задания за отчетный период, приказ директора Департамента образования и молодежной политики Нефтеюганского района об итогах проверки выполнения муниципальных заданий за отчетный период</t>
  </si>
  <si>
    <t>Ежеквартально                                             Ежегодно</t>
  </si>
  <si>
    <t>процент</t>
  </si>
  <si>
    <t>не менее                  90 %</t>
  </si>
  <si>
    <t>чел</t>
  </si>
  <si>
    <t>1 раз в квартал</t>
  </si>
  <si>
    <t>Дума ХМАО-Югры</t>
  </si>
  <si>
    <t>Закон</t>
  </si>
  <si>
    <t>не указан</t>
  </si>
  <si>
    <t>%</t>
  </si>
  <si>
    <t>4-оз</t>
  </si>
  <si>
    <t>"О регулировании отдельных отношений в сфере организации обеспечения питанием обучающихся в государственных  образовательных организациях, частных профессиональных образовательных организациях, муниципальных общеобразовательных организациях, частных общеобразовательных организациях, расположенных в Ханты-мансийском автономном округе - Югре"</t>
  </si>
  <si>
    <t>(наименование главного распорядителя средств бюджета</t>
  </si>
  <si>
    <t xml:space="preserve"> Нефтеюганского района, в ведении которого находится </t>
  </si>
  <si>
    <t>казенное учреждение Нефтеюганского района структурного</t>
  </si>
  <si>
    <t xml:space="preserve">подразделения, осуществляющего функции </t>
  </si>
  <si>
    <t>и полномочия учредителя бюджетного или автономного</t>
  </si>
  <si>
    <t>учреждения Нефтеюганского района)</t>
  </si>
  <si>
    <t>Часть 1. Сведения об оказываемых муниципальных услугах¹</t>
  </si>
  <si>
    <t>Раздел  1.</t>
  </si>
  <si>
    <t xml:space="preserve">2. Категории потребителей муниципальной услуги: физические лица. </t>
  </si>
  <si>
    <t>3.  Показатели,  характеризующие объем и (или) качество муниципальной услуги: число обучающихся (человек).</t>
  </si>
  <si>
    <t>3.1. Показатели, характеризующие качество муниципальной услуги: сформулированы в соответствии с муниципальной услугой.</t>
  </si>
  <si>
    <t>Значения показателей качества муниципальной услуги</t>
  </si>
  <si>
    <t>2017 год</t>
  </si>
  <si>
    <t>2018 год</t>
  </si>
  <si>
    <t>2019 год</t>
  </si>
  <si>
    <t>Не указано</t>
  </si>
  <si>
    <t>1. Доля учащихся 1-4 классов, освоивших предметные области в соответствии с требованиями ФГОС</t>
  </si>
  <si>
    <t>Адаптированная образовательная программа начального общего образования</t>
  </si>
  <si>
    <t>4. Доля родителей (законных представителей), удовлетворенных условиями и качеством предоставляемой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</si>
  <si>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 – 5%.</t>
  </si>
  <si>
    <t>3.2. Показатели, характеризующие объём муниципальной услуги:</t>
  </si>
  <si>
    <t>Среднегодовой размер платы (цена, тариф)</t>
  </si>
  <si>
    <t>Число обучающихся</t>
  </si>
  <si>
    <t>человек</t>
  </si>
  <si>
    <t>Допустимые (возможные) отклонения от установленных показателей объема муниципальной услуги, в пределах которых муниципальное задание считается выполненным (процентов) – 5%.</t>
  </si>
  <si>
    <t>4.   Нормативные   правовые   акты,   устанавливающие размер платы (цену, тариф) либо порядок ее  (его) установления:</t>
  </si>
  <si>
    <t>5. Порядок оказания муниципальной услуги:</t>
  </si>
  <si>
    <t>5.1. Нормативные правовые акты, регулирующие порядок оказания муниципальной услуги:</t>
  </si>
  <si>
    <t>- Федеральный закон от 29.12.2012 №273-ФЗ «Об образовании в Российской Федерации»;</t>
  </si>
  <si>
    <t>- Устав образовательной организации.</t>
  </si>
  <si>
    <t>5.2. Порядок  информирования потенциальных потребителей муниципальной услуги:</t>
  </si>
  <si>
    <t>Состав размещаемой (доводимой) информации</t>
  </si>
  <si>
    <t>1.Сведения о месте нахождения, номера телефонов для справок Департамента образования и молодёжной политики Нефтеюганского района, информация о месте нахождения, номера телефонов для справок, адреса электронной почты общеобразовательных организаций, предоставляющих муниципальную услугу.</t>
  </si>
  <si>
    <t>2.Условия предоставления муниципальной услуги.</t>
  </si>
  <si>
    <t>3.Сроки предоставления муниципальной услуги.</t>
  </si>
  <si>
    <t>4.Перечень оснований для приостановления предоставления муниципальной услуги.</t>
  </si>
  <si>
    <t>5.Требования к местам предоставления муниципальной услуги.</t>
  </si>
  <si>
    <t>6.Требования к предоставлению муниципальной услуги.</t>
  </si>
  <si>
    <t>1 раз в год</t>
  </si>
  <si>
    <t>а) В устной форме лично в Департаменте образования и молодёжной политики, общеобразовательных организациях;                                                                               б) По телефону в Департаменте образования и молодёжной политики, общеобразовательных организациях;                                                                              в) Письменно в Департаменте образования и молодёжной политики, общеобразовательных организациях;                                                                                г) Через Интернет - сайты администрации Нефтеюганского района, Департамента образования и молодёжной политики, общеобразовательных организаций</t>
  </si>
  <si>
    <t>Всего</t>
  </si>
  <si>
    <t>Раздел 2.</t>
  </si>
  <si>
    <t>Адаптированная образовательная программа основного общего образования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</si>
  <si>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</t>
    </r>
    <r>
      <rPr>
        <i/>
        <u val="single"/>
        <sz val="14"/>
        <rFont val="Times New Roman"/>
        <family val="1"/>
      </rPr>
      <t>«Реализация основных общеобразовательных программ среднего общего образования».</t>
    </r>
  </si>
  <si>
    <t>Раздел 4.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</si>
  <si>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</t>
    </r>
    <r>
      <rPr>
        <i/>
        <u val="single"/>
        <sz val="14"/>
        <rFont val="Times New Roman"/>
        <family val="1"/>
      </rPr>
      <t>«Организация отдыха детей и молодежи».</t>
    </r>
  </si>
  <si>
    <t>Количество человек, получающих в каникулярное время услуги по отдыху и занятости в образовательном учреждении</t>
  </si>
  <si>
    <t>«О порядке организации отдыха и оздоровления детей, проживающих в Ханты-Мансийском автономном округе – Югре»</t>
  </si>
  <si>
    <t>Раздел 5.</t>
  </si>
  <si>
    <t>- постановление администрации Нефтеюганского района от 30.09.2015 № 1809-па «О порядке формирования муниципального задания на оказание муниципальных услуг (выполнение работ) муниципальными учреждениями Нефтеюганского района и финансовом обеспечении его выполнения»;</t>
  </si>
  <si>
    <t>число обучающихся</t>
  </si>
  <si>
    <t>1. Основания  для  досрочного  прекращения выполнения муниципального задания:  муниципальное задание может быть изменено или досрочно прекращено в связи с реорганизацией (ликвидацией) образовательной организации в установленном порядке.</t>
  </si>
  <si>
    <t xml:space="preserve">2. Иная   информация,   необходимая   для   выполнения  (контроля  за выполнением) муниципального задания. </t>
  </si>
  <si>
    <t>3. Порядок контроля за выполнением муниципального задания: контроль за исполнением муниципального задания осуществляет Департамент образования и молодёжной политики Нефтеюганского района в форме:</t>
  </si>
  <si>
    <t xml:space="preserve">Формы контроля </t>
  </si>
  <si>
    <t xml:space="preserve">Периодичность </t>
  </si>
  <si>
    <t>Главный распорядитель бюджетных средств района, структурное подразделение администрации Нефтеюганского района, осуществляющее контроль за исполнением муниципального задания</t>
  </si>
  <si>
    <t xml:space="preserve">годовой отчёт о деятельности образовательной организации </t>
  </si>
  <si>
    <t xml:space="preserve">ежеквартальный отчёт о выполнении муниципального задания  </t>
  </si>
  <si>
    <t xml:space="preserve">анализ отчетной информации </t>
  </si>
  <si>
    <t>рассмотрение жалоб на работу исполнителя муниципального задания</t>
  </si>
  <si>
    <t>по мере поступления</t>
  </si>
  <si>
    <t>Департамент образования и молодёжной политики Нефтеюганского района</t>
  </si>
  <si>
    <t xml:space="preserve">проведение плановых и внеплановых проверок оказания муниципальных услуг </t>
  </si>
  <si>
    <t>в соответствии с планом работы Департамента образования и молодёжной политики Нефтеюганского района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</si>
  <si>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</si>
  <si>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 ежеквартально, годовая.</t>
  </si>
  <si>
    <t>4.2. Сроки представления отчетов о выполнении муниципального задания</t>
  </si>
  <si>
    <t xml:space="preserve"> Формы контроля</t>
  </si>
  <si>
    <t xml:space="preserve"> - по мере поступления</t>
  </si>
  <si>
    <t xml:space="preserve"> - в соответствии с планом работы Департамента образования и молодёжной политики Нефтеюганского района</t>
  </si>
  <si>
    <t xml:space="preserve">       К годовому отчёту должна быть приложена пояснительная записка, содержащая анализ выполнения муниципального задания в соответствии с утверждёнными объёмами задания и порядком оказания муниципальных услуг с указанием внешних и внутренних факторов, повлиявших на выполнение показателей. Источниками данных для подготовки отчета являются сведения статистической, бухгалтерской и иной официальной отчетности (официальных документов), а также результаты проведения главными распорядителями бюджетных средств контрольных мероприятий, представленные в актах проведения контрольных мероприятий.</t>
  </si>
  <si>
    <t xml:space="preserve">     Предъявление результатов по выполнению муниципального задания осуществляется на совещании руководителей образовательных организаций.</t>
  </si>
  <si>
    <r>
      <t>5. Иные показатели, связанные с выполнением муниципального задания</t>
    </r>
    <r>
      <rPr>
        <vertAlign val="superscript"/>
        <sz val="10"/>
        <rFont val="Times New Roman"/>
        <family val="1"/>
      </rPr>
      <t>6</t>
    </r>
  </si>
  <si>
    <r>
      <t>1</t>
    </r>
    <r>
      <rPr>
        <sz val="9"/>
        <color indexed="8"/>
        <rFont val="Times New Roman"/>
        <family val="1"/>
      </rPr>
      <t xml:space="preserve"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 </t>
    </r>
  </si>
  <si>
    <r>
      <rPr>
        <vertAlign val="superscript"/>
        <sz val="10"/>
        <color indexed="8"/>
        <rFont val="Times New Roman"/>
        <family val="1"/>
      </rPr>
      <t xml:space="preserve">2 </t>
    </r>
    <r>
      <rPr>
        <sz val="9"/>
        <color indexed="8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</si>
  <si>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rPr>
        <vertAlign val="superscript"/>
        <sz val="10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 </t>
    </r>
  </si>
  <si>
    <r>
      <rPr>
        <vertAlign val="superscript"/>
        <sz val="10"/>
        <color indexed="8"/>
        <rFont val="Times New Roman"/>
        <family val="1"/>
      </rPr>
      <t>5</t>
    </r>
    <r>
      <rPr>
        <sz val="9"/>
        <color indexed="8"/>
        <rFont val="Times New Roman"/>
        <family val="1"/>
      </rPr>
      <t>Заполняется в целом по муниципальному заданию.</t>
    </r>
  </si>
  <si>
    <r>
      <rPr>
        <vertAlign val="superscript"/>
        <sz val="10"/>
        <color indexed="8"/>
        <rFont val="Times New Roman"/>
        <family val="1"/>
      </rPr>
      <t>6</t>
    </r>
    <r>
      <rPr>
        <sz val="9"/>
        <color indexed="8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бюджета, в ведении которого находятся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 не заполняются.</t>
    </r>
  </si>
  <si>
    <r>
      <rPr>
        <vertAlign val="superscript"/>
        <sz val="10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</si>
  <si>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t>Виды деятельности муниципального учреждения   _______________________________________________________________</t>
  </si>
  <si>
    <t>Периодичность ______________________________________________________________________________________________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</si>
  <si>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</si>
  <si>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Раздел ____</t>
  </si>
  <si>
    <t>2. Категории потребителей муниципальной услуги  ______________________________________________________________</t>
  </si>
  <si>
    <t>1. Наименование муниципальной услуги _______________________________________________________________________</t>
  </si>
  <si>
    <t xml:space="preserve">3. Сведения о фактическом достижении показателей, характеризующих объем и (или) качество муниципальной услуги: </t>
  </si>
  <si>
    <t>3.1. Сведения о фактическом достижении показателей, характеризующих качество муниципальной услуги:</t>
  </si>
  <si>
    <t>исполнено на отчетную дату</t>
  </si>
  <si>
    <t>допустимое (возможное) отклонение</t>
  </si>
  <si>
    <t>отклонение превышающее, допустимое (возможное) значение</t>
  </si>
  <si>
    <t>причина отклонения</t>
  </si>
  <si>
    <t>утверждено в муниципальном задании  на год</t>
  </si>
  <si>
    <t>Средне-годовой размер платы (цена, тариф)</t>
  </si>
  <si>
    <t xml:space="preserve">ОТЧЕТ О ВЫПОЛНЕНИИ
МУНИЦИПАЛЬНОГО ЗАДАНИЯ 
на 20__ год и на плановый период 20__ и 20__ годов </t>
  </si>
  <si>
    <t>Руководитель (уполномоченное лицо)</t>
  </si>
  <si>
    <t>должность</t>
  </si>
  <si>
    <t>подпись</t>
  </si>
  <si>
    <t>расшифровка подписи</t>
  </si>
  <si>
    <t>"________" ________________________ 20___г.</t>
  </si>
  <si>
    <r>
      <rPr>
        <vertAlign val="superscript"/>
        <sz val="11"/>
        <rFont val="Times New Roman"/>
        <family val="1"/>
      </rPr>
      <t>1</t>
    </r>
    <r>
      <rPr>
        <sz val="12"/>
        <rFont val="Times New Roman"/>
        <family val="1"/>
      </rPr>
      <t xml:space="preserve"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 </t>
    </r>
  </si>
  <si>
    <r>
      <rPr>
        <vertAlign val="superscript"/>
        <sz val="11"/>
        <rFont val="Times New Roman"/>
        <family val="1"/>
      </rPr>
      <t xml:space="preserve">2 </t>
    </r>
    <r>
      <rPr>
        <sz val="12"/>
        <rFont val="Times New Roman"/>
        <family val="1"/>
      </rPr>
      <t xml:space="preserve"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 </t>
    </r>
  </si>
  <si>
    <t>Форма по ОКУД</t>
  </si>
  <si>
    <t>Код по сводному реестру</t>
  </si>
  <si>
    <t>Код по базовому (отраслевому) перечню</t>
  </si>
  <si>
    <r>
      <t xml:space="preserve">1. Наименование   муниципальной   услуги:  </t>
    </r>
    <r>
      <rPr>
        <i/>
        <u val="single"/>
        <sz val="14"/>
        <rFont val="Times New Roman"/>
        <family val="1"/>
      </rPr>
      <t>«Реализация основных общеобразовательных программ начального общего образования».</t>
    </r>
  </si>
  <si>
    <t xml:space="preserve">единица измерения </t>
  </si>
  <si>
    <t>код по ОКЕИ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</si>
  <si>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  </t>
    </r>
    <r>
      <rPr>
        <i/>
        <u val="single"/>
        <sz val="14"/>
        <rFont val="Times New Roman"/>
        <family val="1"/>
      </rPr>
      <t>«Реализация основных общеобразовательных программ основного общего образования».</t>
    </r>
  </si>
  <si>
    <t>3. Показатели,  характеризующие объем и (или) качество муниципальной услуги: число обучающихся (человек).</t>
  </si>
  <si>
    <t>3. Показатели,  характеризующие объем и (или) качество муниципальной услуги: количество человек, получающих услуги в каникулярное время по отдыху и занятости в образовательном учреждении.</t>
  </si>
  <si>
    <t>Значения показателей объема муниципальной услуги</t>
  </si>
  <si>
    <r>
      <t>Часть 3. Прочие сведения о муниципальном задании</t>
    </r>
    <r>
      <rPr>
        <b/>
        <vertAlign val="superscript"/>
        <sz val="10"/>
        <rFont val="Times New Roman"/>
        <family val="1"/>
      </rPr>
      <t>5</t>
    </r>
  </si>
  <si>
    <t xml:space="preserve">4.3.  Иные  требования  к  отчетности  о выполнении муниципального задания: </t>
  </si>
  <si>
    <t>Раздел 1.</t>
  </si>
  <si>
    <t>Часть 2. Сведения о выполняемых работах</t>
  </si>
  <si>
    <t xml:space="preserve">2. Категории потребителей работы: физические лица. </t>
  </si>
  <si>
    <t>Значения показателей качества  работы</t>
  </si>
  <si>
    <t>Допустимые (возможные) отклонения от установленных показателей качества работы, в пределах которых муниципальное задание считается выполненным (процентов) – 5%.</t>
  </si>
  <si>
    <t>3.2. Показатели, характеризующие объём работы:</t>
  </si>
  <si>
    <t>Значения показателей объема работы</t>
  </si>
  <si>
    <t>Допустимые (возможные) отклонения от установленных показателей объема работы, в пределах которых муниципальное задание считается выполненным (процентов) – 5%.</t>
  </si>
  <si>
    <t xml:space="preserve">3. Сведения о фактическом достижении показателей, характеризующих объем и (или) качество работы </t>
  </si>
  <si>
    <t>2. Категории потребителей  работы  ______________________________________________________________</t>
  </si>
  <si>
    <t>1. Наименование работы _______________________________________________________________________</t>
  </si>
  <si>
    <t>Показатель, характеризующий содержание работы</t>
  </si>
  <si>
    <t>3.1. Сведения о фактическом достижении показателей, характеризующих объем  работы:</t>
  </si>
  <si>
    <r>
      <t>Часть 2. Сведения о выполняемых работах</t>
    </r>
    <r>
      <rPr>
        <vertAlign val="superscript"/>
        <sz val="10"/>
        <rFont val="Times New Roman"/>
        <family val="1"/>
      </rPr>
      <t>2</t>
    </r>
  </si>
  <si>
    <t>Показатель, характеризующий условия (формы) выполнения работы</t>
  </si>
  <si>
    <t>Наименование</t>
  </si>
  <si>
    <t>Тип средств</t>
  </si>
  <si>
    <t>Субсидии на финансовое обеспечение выполнения муниципального задания</t>
  </si>
  <si>
    <t>х</t>
  </si>
  <si>
    <t>в том числе:</t>
  </si>
  <si>
    <t>00.00.00</t>
  </si>
  <si>
    <t>10.03.00</t>
  </si>
  <si>
    <t>02.10.01</t>
  </si>
  <si>
    <t>10.02.09</t>
  </si>
  <si>
    <t>02.10.03</t>
  </si>
  <si>
    <t>10.02.10</t>
  </si>
  <si>
    <t>10.02.32</t>
  </si>
  <si>
    <r>
      <t xml:space="preserve">1. Наименование   муниципальной   услуги:  </t>
    </r>
    <r>
      <rPr>
        <i/>
        <u val="single"/>
        <sz val="14"/>
        <rFont val="Times New Roman"/>
        <family val="1"/>
      </rPr>
      <t>«Реализация основных общеобразовательных программ дошкольного образования».</t>
    </r>
  </si>
  <si>
    <t>2. Категории потребителей муниципальной услуги: Физические лица в возрасте до 8 лет</t>
  </si>
  <si>
    <t xml:space="preserve">группа полного дня </t>
  </si>
  <si>
    <t>Реализация программы в полном объеме</t>
  </si>
  <si>
    <t>от 3 лет до 8 лет</t>
  </si>
  <si>
    <t>Уровень удовлетворенности родителей (законных представителей) качеством оказываемых услуг</t>
  </si>
  <si>
    <t>не менее 90</t>
  </si>
  <si>
    <t>не менеее 90</t>
  </si>
  <si>
    <t>расчет</t>
  </si>
  <si>
    <t>проверка</t>
  </si>
  <si>
    <t xml:space="preserve">число обучающихся </t>
  </si>
  <si>
    <t>чел.</t>
  </si>
  <si>
    <t>4.Нормативные   правовые   акты,   устанавливающие размер платы (цену, тариф) либо порядок ее  (его) установления:</t>
  </si>
  <si>
    <t xml:space="preserve">от 30.12.2016     </t>
  </si>
  <si>
    <t xml:space="preserve">№567-п                 </t>
  </si>
  <si>
    <t>"О методиках формирования нормативов обеспечения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организациях"</t>
  </si>
  <si>
    <t>- Федеральный закон от 06.10.2003 № 131-ФЗ «Об общих принципах организации местного самоуправления в Российской Федерации»</t>
  </si>
  <si>
    <t>- 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образования»;</t>
  </si>
  <si>
    <t>- закон Ханты-Мансийского автономного округа - Югры от 11.12.2013 N 123-оз (ред. от 20.02.2015)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Ханты-Мансийского автономного округа - Югры в сфере образования и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организациях"(принят Думой Ханты-Мансийского автономного округа - Югры 11.12.2013);</t>
  </si>
  <si>
    <t>- приказ департамента образования и молодежной политики Нефтеюганского района от 02.12.2016 года № 857-о «Об утверждении муниципальных заданий на оказание муниципальных услуг (выполнение работ) на 2017 год».;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</si>
  <si>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  </t>
    </r>
    <r>
      <rPr>
        <i/>
        <u val="single"/>
        <sz val="14"/>
        <rFont val="Times New Roman"/>
        <family val="1"/>
      </rPr>
      <t>«Присмотр и уход».</t>
    </r>
  </si>
  <si>
    <t>2. Категории потребителей муниципальной услуги: физические лица в возрасте до 8 лет</t>
  </si>
  <si>
    <t>Присмотр и уход</t>
  </si>
  <si>
    <t xml:space="preserve">Выполнение плана детодней; </t>
  </si>
  <si>
    <t xml:space="preserve">не менее 60 </t>
  </si>
  <si>
    <t>не менее 61</t>
  </si>
  <si>
    <t>не менее 62</t>
  </si>
  <si>
    <t>Физические лица льготных категорий, определяемых учредителем</t>
  </si>
  <si>
    <t xml:space="preserve">не менее 90 </t>
  </si>
  <si>
    <t>не менее 91</t>
  </si>
  <si>
    <t>не менее 92</t>
  </si>
  <si>
    <t>местный бюджет, всего</t>
  </si>
  <si>
    <t>Администрации Нефтеюганского района</t>
  </si>
  <si>
    <t>2171-па-нпа</t>
  </si>
  <si>
    <t>"О порядке установления платы, взимаемой с родителей (законных представителей) за присмотр и уход за детьми, в муниципальных образовательных организациях Нефтеюганского района, реализующих образовательную программу дошкольного образования"</t>
  </si>
  <si>
    <r>
      <t xml:space="preserve">1. Наименование   муниципальной   услуги:  </t>
    </r>
    <r>
      <rPr>
        <i/>
        <u val="single"/>
        <sz val="14"/>
        <rFont val="Times New Roman"/>
        <family val="1"/>
      </rPr>
      <t>«Реализация адаптированных основных общеобразовательных программ начального общего образования».</t>
    </r>
  </si>
  <si>
    <t>11.788.0</t>
  </si>
  <si>
    <t>11788001000100001000101</t>
  </si>
  <si>
    <t>11788001000200001008101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</si>
  <si>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</t>
    </r>
    <r>
      <rPr>
        <i/>
        <u val="single"/>
        <sz val="14"/>
        <rFont val="Times New Roman"/>
        <family val="1"/>
      </rPr>
      <t>«Реализация адаптированных основных общеобразовательных программ для детей с умственной отсталостью».</t>
    </r>
  </si>
  <si>
    <t>Раздел 8.</t>
  </si>
  <si>
    <t>11791000201000101005101</t>
  </si>
  <si>
    <t>11786001000000001004100</t>
  </si>
  <si>
    <t>11786001400000001000100</t>
  </si>
  <si>
    <t xml:space="preserve">2. Категории потребителей муниципальной услуги: физические лица с умственной отсталостью (интеллектуальными нарушениями). </t>
  </si>
  <si>
    <t>10028000000000001006101</t>
  </si>
  <si>
    <t xml:space="preserve">Организация отдыха детей и молодежи с круглосуточным пребыванием </t>
  </si>
  <si>
    <t xml:space="preserve">Организация отдыха детей и молодежи с дневным пребыванием детей </t>
  </si>
  <si>
    <t>10.028.0</t>
  </si>
  <si>
    <t xml:space="preserve">Администрации Нефтеюганского района </t>
  </si>
  <si>
    <t xml:space="preserve">Доля родителей, удовлетворенных качеством питания обучающихся, определяется как отсутствие обоснованных жалоб родителей (законных представителей) на качество питания, поступивших в ДОиМП Нефтеюганского района </t>
  </si>
  <si>
    <t>отдых</t>
  </si>
  <si>
    <t>Контингент</t>
  </si>
  <si>
    <t>норм.567-п</t>
  </si>
  <si>
    <t>все остальные расходы</t>
  </si>
  <si>
    <t>из них на дому</t>
  </si>
  <si>
    <t>д\б госст</t>
  </si>
  <si>
    <t>нов.норм.</t>
  </si>
  <si>
    <t xml:space="preserve">госстандарт расходы </t>
  </si>
  <si>
    <t>норматив общий новый</t>
  </si>
  <si>
    <t>ПРОВЕРКА нормативов</t>
  </si>
  <si>
    <t>- Постановление администрации Нефтеюганского района от 30.09.2015 № 1809-па «О порядке формирования муниципального задания на оказание муниципальных услуг (выполнение работ) муниципальными учреждениями Нефтеюганского района и финансовом обеспечении его выполнения»;</t>
  </si>
  <si>
    <t>5. Доля родителей (законных представителей), удовлетворенных условиями и качеством предоставляемой услуги</t>
  </si>
  <si>
    <t xml:space="preserve">- Федеральный закон от 29.12.2012 N 273-ФЗ (ред. от 03.07.2016, с изм. от 19.12.2016) "Об образовании в Российской Федерации"
</t>
  </si>
  <si>
    <t>3.1. Показатели, характеризующие качество муниципальной услуги: Реализация программ в полном объеме; Уровень удовлетворенности родителей (законных представителей) качеством оказываемых услуг.</t>
  </si>
  <si>
    <t>Мероприятие</t>
  </si>
  <si>
    <t>ЕГЭ</t>
  </si>
  <si>
    <t>в т.ч.</t>
  </si>
  <si>
    <r>
      <t xml:space="preserve">1. Наименование   работы: </t>
    </r>
    <r>
      <rPr>
        <i/>
        <sz val="14"/>
        <rFont val="Times New Roman"/>
        <family val="1"/>
      </rPr>
      <t xml:space="preserve"> "</t>
    </r>
    <r>
      <rPr>
        <i/>
        <u val="single"/>
        <sz val="14"/>
        <rFont val="Times New Roman"/>
        <family val="1"/>
      </rPr>
  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деятельности".</t>
    </r>
  </si>
  <si>
    <t>3.  Показатели,  характеризующие объем и (или) качество работы: количество мероприятий.</t>
  </si>
  <si>
    <t>3.1. Показатели, характеризующие качество работы: количество участников муниципальных, региональных, всероссийских, международных конкурсов, олимпиад, мероприятий.</t>
  </si>
  <si>
    <t>Количество участников муниципальных, региональных, всероссийских, международных конкурсов, олимпиад, мероприятий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</si>
  <si>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</t>
    </r>
    <r>
      <rPr>
        <i/>
        <u val="single"/>
        <sz val="14"/>
        <rFont val="Times New Roman"/>
        <family val="1"/>
      </rPr>
      <t>«Реализация дополнительных общеобразовательных общеразвивающих программ».</t>
    </r>
  </si>
  <si>
    <t>11.020.0</t>
  </si>
  <si>
    <t>11020000000000001002100</t>
  </si>
  <si>
    <t>Реализация дополнительных общеобразовательных общеразвивающих программ</t>
  </si>
  <si>
    <t xml:space="preserve">Доля детей, осваивающих дополнительные образовательные программы в образовательном учреждении. </t>
  </si>
  <si>
    <t>Доля родителей (законных представителей), удовлетворенных условиями и качеством предоставляемой образовательной услуги.</t>
  </si>
  <si>
    <t>Проходящие обучение по состоянию здоровья на дому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</si>
  <si>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</si>
  <si>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Физические лица  за исключением льготных категорий</t>
  </si>
  <si>
    <t>Дети-инвалиды</t>
  </si>
  <si>
    <t>Дети-сироты и дети, оставшиеся без попечения родителей</t>
  </si>
  <si>
    <t>Образовательная программа дошкольного образования</t>
  </si>
  <si>
    <t>а) В устной форме лично в Департаменте образования и молодёжной политики, общеобразовательных организациях;                                                                                                                             б) По телефону в Департаменте образования и молодёжной политики, общеобразовательных организациях;                                                                              в) Письменно в Департаменте образования и молодёжной политики, общеобразовательных организациях;                                                                                г) Через Интернет - сайты администрации Нефтеюганского района, Департамента образования и молодёжной политики, общеобразовательных организаций</t>
  </si>
  <si>
    <t>Меропр.</t>
  </si>
  <si>
    <t>3. Укомплектованность педагогическими кадрами</t>
  </si>
  <si>
    <t>2. Доля учащихся 1-4 классов, у которых сформированы универсальные учебные действия (регулятивные, познавательные, коммуникативные)</t>
  </si>
  <si>
    <t>1.Охват организованным  отдыхом и оздоровлением</t>
  </si>
  <si>
    <t>2.Оздоровительный эффект</t>
  </si>
  <si>
    <t>3.Укомплектованность специалистами и их квалификация</t>
  </si>
  <si>
    <t>4.Отсутствие замечаний надзорных органов</t>
  </si>
  <si>
    <t>Число обучающихся (человек)</t>
  </si>
  <si>
    <t xml:space="preserve">1. Доля учащихся 1 классов, освоивших предметные области в соответствии с требованиями ФГОС        </t>
  </si>
  <si>
    <t>2. Укомплектованность педагогическими кадрами</t>
  </si>
  <si>
    <t>3. Доля родителей (законных представителей), удовлетворенных условиями и качеством предоставляемой услуги</t>
  </si>
  <si>
    <t>1. Доля лиц, сдавших единый государственный экзамен по русскому языку и математике в общей численности выпускников, участвоваших в едином государственном экзамене</t>
  </si>
  <si>
    <t>2. Доля выпускников муниципальных образовательных организаций, не получивших аттестат о среднем образовании в общей численности выпускников муниципальных образовательных организаций</t>
  </si>
  <si>
    <t xml:space="preserve">Количество мероприятий </t>
  </si>
  <si>
    <t>1. Доля учащихся 9-х классов, прошедших государственную (итоговую) аттестацию в новой форме по предметам по выбору</t>
  </si>
  <si>
    <t>2. Доля учащихся 9-х классов, прошедших государственную (итоговую) аттестацию в новой форме по русскому языку и математике в числе выпускников, участвовавших в государственной (итоговой) аттестации по русскому языку и математике</t>
  </si>
  <si>
    <t xml:space="preserve">3. Доля выпускников основного общего образования, освоивших программу основного общего образования в полном объеме </t>
  </si>
  <si>
    <t>4. Укомплектованность педагогическими кадрами</t>
  </si>
  <si>
    <t>Для приказа: общий норматив без деления на услуги</t>
  </si>
  <si>
    <t>ед</t>
  </si>
  <si>
    <t xml:space="preserve">2. Категории потребителей муниципальной услуги: физические лица с ограниченными возможностями здоровья и дети-инвалиды. </t>
  </si>
  <si>
    <t>93.29.9</t>
  </si>
  <si>
    <t xml:space="preserve">Муниципальное задание </t>
  </si>
  <si>
    <t xml:space="preserve"> отчёт о деятельности образовательного учреждения</t>
  </si>
  <si>
    <t xml:space="preserve"> отчёт о выполнении муниципального задания  </t>
  </si>
  <si>
    <t>- до 10 апреля;
- до 10 июля;
- до 10 октября;</t>
  </si>
  <si>
    <t>предварительный отчет о выполнении муниципального задания за соответствующий финансовый год</t>
  </si>
  <si>
    <t xml:space="preserve"> - до 10 декабря</t>
  </si>
  <si>
    <r>
      <t xml:space="preserve">Наименование образовательной организации: </t>
    </r>
    <r>
      <rPr>
        <b/>
        <sz val="14"/>
        <rFont val="Times New Roman"/>
        <family val="1"/>
      </rPr>
      <t xml:space="preserve">Нефтеюганское районное муниципальное общеобразовательное бюджетное учреждение "Сентябрьская средняя общеобразовательная школа" </t>
    </r>
  </si>
  <si>
    <t>2020 год</t>
  </si>
  <si>
    <t>-Федеральный закон от 24.06.1999 120-ФЗ Об основах системы профилактики безнадзорности и правонарушений несовершеннолетних</t>
  </si>
  <si>
    <t>- приказ департамента образования и молодежной политики Нефтеюганского района от 17.11.2017 года № 893-о «Об утверждении муниципальных заданий на оказание муниципальных услуг (выполнение работ) на 2018 год»;</t>
  </si>
  <si>
    <t>-Приказ от 19.12.2014 1598 Об утверждении федерального государственного образовательного стандарта начального общего образования обучающихся с ограниченными возможностями здоровья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</si>
  <si>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</t>
    </r>
    <r>
      <rPr>
        <i/>
        <u val="single"/>
        <sz val="14"/>
        <rFont val="Times New Roman"/>
        <family val="1"/>
      </rPr>
      <t>«Предоставление питания».</t>
    </r>
  </si>
  <si>
    <t>11.Д39.0</t>
  </si>
  <si>
    <t>11Д39000400100001000100</t>
  </si>
  <si>
    <t>11Д39000400200001008100</t>
  </si>
  <si>
    <t>-Приказ от 19.12.2014 1599 Об утверждении федерального государственного образовательного стандарта образования обучающихся с умственной отсталостью (интеллектуальными нарушениями)</t>
  </si>
  <si>
    <t>Образование и наука</t>
  </si>
  <si>
    <t>Молодежная политика</t>
  </si>
  <si>
    <t>Виды деятельности учреждения:  </t>
  </si>
  <si>
    <t>85.14</t>
  </si>
  <si>
    <t>56.29</t>
  </si>
  <si>
    <t>85.12</t>
  </si>
  <si>
    <t>85.13</t>
  </si>
  <si>
    <t>85.41</t>
  </si>
  <si>
    <t>Нефтеюганское районное муниципальное общеобразовательное бюджетное учреждение "Сентябрьская средняя общеобразовательная школа"</t>
  </si>
  <si>
    <t>от 12.10.2018</t>
  </si>
  <si>
    <t xml:space="preserve">№368-п                 </t>
  </si>
  <si>
    <t>"О внесении изменений в постановление Правительства ХМАО-Югры от 30.12.2016г. №567-п "О методиках формирования нормативов обеспечения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организациях"</t>
  </si>
  <si>
    <t xml:space="preserve"> - до 10 января года, следующего за отчётным;</t>
  </si>
  <si>
    <t>34.787.0</t>
  </si>
  <si>
    <t>801012О.99.0.БА81АЭ92001</t>
  </si>
  <si>
    <t>801012О.99.0.БА81АЮ16001</t>
  </si>
  <si>
    <t>801012О.99.0.БА81АВ88000</t>
  </si>
  <si>
    <t>801012О.99.0.БА81АГ12000</t>
  </si>
  <si>
    <t xml:space="preserve">- Федеральный закон от 29.12.2012 N 273-ФЗ "Об образовании в Российской Федерации";
</t>
  </si>
  <si>
    <t>- Федеральный закон от 06.10.2003 № 131-ФЗ «Об общих принципах организации местного самоуправления в Российской Федерации»;</t>
  </si>
  <si>
    <t>Размещение информации на официальном сайте образовательного учреждения</t>
  </si>
  <si>
    <t>Информация в соответствии с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</t>
  </si>
  <si>
    <t>не позднее 10-и рабочих дней после изменения информации образовательной организации</t>
  </si>
  <si>
    <t xml:space="preserve">Размещение информации на общероссийском официальном сайте в сети «Интернет» для размещения информации о государственных (муниципальных) учреждениях www.bus.gov.ru </t>
  </si>
  <si>
    <t>Документы в соответствии с приказом Министерства финансов Российской Федерации от 21.07.2011 № 86н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</t>
  </si>
  <si>
    <t>не позднее пяти рабочих дней, следующих за днем принятия документов или внесения изменений в документы</t>
  </si>
  <si>
    <t>920700О.99.0.АЗ22АА01001</t>
  </si>
  <si>
    <t xml:space="preserve">от 21.01.2010 </t>
  </si>
  <si>
    <t xml:space="preserve">№21-п </t>
  </si>
  <si>
    <t>- Постановление администрации Нефтеюганского района от 30.09.2015 № 1809-па "О порядке формирования муниципального задания на оказание муниципальных услуг (выполнение работ) муниципальными учреждениями Нефтеюганского района и финансовом обеспечении его выполнения";</t>
  </si>
  <si>
    <t>36.Д07.0</t>
  </si>
  <si>
    <t>560200О.99.0.ББ03АА00000</t>
  </si>
  <si>
    <t xml:space="preserve">от 30.01.2016     </t>
  </si>
  <si>
    <t>- Федеральный закон от 29.12.2012 №273-ФЗ "Об образовании в Российской Федерации";</t>
  </si>
  <si>
    <t xml:space="preserve">      Отчёт о выполнении муниципального задания предоставляется в Департамент образования и молодёжной политики Нефтеюганского района по форме, утвержденной постановлением администрации Нефтеюганского района от 30.09.2015 № 1809 «О порядке формирования муниципального задания на оказание муниципальных услуг (выполнение работ) муниципальными учреждениями Нефтеюганского района и финансовом обеспечении его выполнения» ежеквартально не позднее 10 числа месяца, следующего за отчётным кварталом.</t>
  </si>
  <si>
    <t xml:space="preserve">35.791.0 </t>
  </si>
  <si>
    <t>802111О.99.0.БА96АЮ58001</t>
  </si>
  <si>
    <t>802111О.99.0.БА96АЮ83001</t>
  </si>
  <si>
    <t>802111О.99.0.БА96АГ00000</t>
  </si>
  <si>
    <t>802111О.99.0.БА96АГ24000</t>
  </si>
  <si>
    <t>36.794.0</t>
  </si>
  <si>
    <t>802112О.99.0.ББ11АЮ58001</t>
  </si>
  <si>
    <t>802112О.99.0.ББ11АЮ83001</t>
  </si>
  <si>
    <t>560200О.99.0.БА89АА00000</t>
  </si>
  <si>
    <t>Начальное общее образование</t>
  </si>
  <si>
    <t>560200О.99.0.ББ18АА00000</t>
  </si>
  <si>
    <t>Среднее общее образование</t>
  </si>
  <si>
    <t>Основное общее образование</t>
  </si>
  <si>
    <t>920700О.99.0.АЗ22АА00001</t>
  </si>
  <si>
    <t xml:space="preserve">Количество человек, получающих в каникулярное время услуги по отдыху и занятости </t>
  </si>
  <si>
    <t>50.Д45.0</t>
  </si>
  <si>
    <t>Реализация основных общеобразовательных программ дошкольного образования</t>
  </si>
  <si>
    <t>единица измерения</t>
  </si>
  <si>
    <t>код  по ОКЕИ</t>
  </si>
  <si>
    <t xml:space="preserve">Число обучающихся </t>
  </si>
  <si>
    <t>- Федеральный закон от 06.10.2003 № 131-ФЗ "Об общих принципах организации местного самоуправления в Российской Федерации";</t>
  </si>
  <si>
    <t>- Закон Ханты-Мансийского автономного округа - Югры от 11.12.2013 N 123-оз "О наделении органов местного самоуправления муниципальных образований Ханты-Мансийского  округа - Югры отдельными государственными полномочиями Ханты-Мансийского автономного округа - Югры в сфере образования и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организациях";</t>
  </si>
  <si>
    <t>50.785.0</t>
  </si>
  <si>
    <t>3.1. Показатели, характеризующие качество муниципальной услуги: выполнение плана детодней, уровень удовлетворенности родителей (законных представителей) качеством оказываемых услуг.</t>
  </si>
  <si>
    <t>853211О.99.0.БВ19АА62000</t>
  </si>
  <si>
    <t>853211О.99.0.БВ19АА20000</t>
  </si>
  <si>
    <t>853211О.99.0.БВ19АБ04000</t>
  </si>
  <si>
    <t>Норматив затрат на приобр-е продуктов питания в расчете на  1 восп-ка в день, руб.</t>
  </si>
  <si>
    <t>1-3 года</t>
  </si>
  <si>
    <t>3-7 лет</t>
  </si>
  <si>
    <t xml:space="preserve">от 08.10.2014                          </t>
  </si>
  <si>
    <t>учащиеся</t>
  </si>
  <si>
    <t>№ П/П</t>
  </si>
  <si>
    <t>Наименование образовательной программы (государственной услуги)</t>
  </si>
  <si>
    <t>Утвержденный план по контингенту</t>
  </si>
  <si>
    <t>Уточненный план по контингенту</t>
  </si>
  <si>
    <t>на 01.08.2019</t>
  </si>
  <si>
    <t>на 01.09.2019</t>
  </si>
  <si>
    <t>сред/ количество обучающихся- всего</t>
  </si>
  <si>
    <t>ГОРОД</t>
  </si>
  <si>
    <t>сред/ количество обучающихся-итого</t>
  </si>
  <si>
    <t>Образовательная программа дошкольного образования в общеобразовательных организациях</t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</si>
  <si>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</t>
  </si>
  <si>
    <t>Образовательная программа начального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</si>
  <si>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глухого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</si>
  <si>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глухих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</si>
  <si>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слабослышащего или позднооглохшего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</si>
  <si>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слабослышащих или позднооглохших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</si>
  <si>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слепого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</si>
  <si>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слепых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</si>
  <si>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слабовидящего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</si>
  <si>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слабовидящих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</si>
  <si>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5 обучающихся с тяжелыми нарушениями речи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</si>
  <si>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нарушениями опорно-двигательного аппарата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</si>
  <si>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нарушениями опорно-двигательного аппарата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</si>
  <si>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4 обучающихся с задержкой психического развития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</si>
  <si>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расстройствами аутистического спектра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</si>
  <si>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расстройствами аутистического спектра в классе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</si>
  <si>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5 обучающихся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</si>
  <si>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6 обучающихся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</si>
  <si>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8 обучающихся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</si>
  <si>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9 обучающихся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</si>
  <si>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12 обучающихся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</si>
  <si>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</t>
  </si>
  <si>
    <t>Образовательная программа основного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</si>
  <si>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глухого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</si>
  <si>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глухих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</si>
  <si>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слабослышащего или позднооглохшего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</si>
  <si>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слабослышащих или позднооглохших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</si>
  <si>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слепого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</si>
  <si>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слепых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</si>
  <si>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слабовидящего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</si>
  <si>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слабовидящих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</si>
  <si>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5 обучающихся с тяжелыми нарушениями речи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</si>
  <si>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нарушениями опорно-двигательного аппарата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</si>
  <si>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нарушениями опорно-двигательного аппарата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</si>
  <si>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4 обучающихся с задержкой психического развития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</si>
  <si>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расстройствами аутистического спектра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</si>
  <si>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расстройствами аутистического спектра в классе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</si>
  <si>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5 обучающихся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</si>
  <si>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6 обучающихся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</si>
  <si>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8 обучающихся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</si>
  <si>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9 обучающихся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</si>
  <si>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12 обучающихся</t>
  </si>
  <si>
    <t>Образовательная программа основного общего образования по очно-заочной, вечерней форме обучения (с учетом сетевой формы реализации образовательных программ)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</si>
  <si>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</t>
  </si>
  <si>
    <t>Образовательная программа среднего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</si>
  <si>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глухого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</si>
  <si>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глухих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</si>
  <si>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слабослышащего или позднооглохшего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</si>
  <si>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слабослышащих или позднооглохших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</si>
  <si>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слепого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</si>
  <si>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слепых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</si>
  <si>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слабовидящего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</si>
  <si>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слабовидящих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</si>
  <si>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5 обучающихся с тяжелыми нарушениями речи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</si>
  <si>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нарушениями опорно-двигательного аппарата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</si>
  <si>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нарушениями опорно-двигательного аппарата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</si>
  <si>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4 обучающихся с задержкой психического развития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</si>
  <si>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расстройствами аутистического спектра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</si>
  <si>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расстройствами аутистического спектра в классе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</si>
  <si>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5 обучающихся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</si>
  <si>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6 обучающихся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</si>
  <si>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8 обучающихся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</si>
  <si>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9 обучающихся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</si>
  <si>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12 обучающихся</t>
  </si>
  <si>
    <t>Образовательная программа среднего общего образования по очно-заочной, вечерней форме обучения (с учетом сетевой формы реализации образовательных программ)</t>
  </si>
  <si>
    <t>Образовательная программа начального общего, основного общего и среднего общего образования при организации обучения на дому</t>
  </si>
  <si>
    <t>Образовательная программа начального общего, основного общего и среднего общего образования по семейной форме обучения</t>
  </si>
  <si>
    <t>Образовательная программа начального общего, основного общего и среднего общего образования при организации дистанционного обучения</t>
  </si>
  <si>
    <t>Образовательная программа дополнительного образования в структурных подразделениях общеобразовательных организаций</t>
  </si>
  <si>
    <t>Интернатные группы в общеобразовательных организациях</t>
  </si>
  <si>
    <t>СЕЛО</t>
  </si>
  <si>
    <t>Образовательная программа начального общего образования по очной форме обучения (малокомплектная школа)</t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</si>
  <si>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 с численностью обучающихся более 1500 чел</t>
  </si>
  <si>
    <t>Адаптированная образовательная программа начального общего образования по очной форме обучения (малокомплектная школа)</t>
  </si>
  <si>
    <t>Образовательная программа основного общего образования по очной форме обучения (малокомплектная школа)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</si>
  <si>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 с численностью обучающихся более 1500 чел.</t>
  </si>
  <si>
    <t>Адаптированная образовательная программа основного общего образования по очной форме обучения (малокомплектная школа)</t>
  </si>
  <si>
    <t>Образовательная программа среднего общего образования по очной форме обучения (малокомплектная школа)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</si>
  <si>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 с численностью обучающихся более 1500 чел</t>
  </si>
  <si>
    <t>Адаптированная образовательная программа среднего общего образования по очной форме обучения (малокомплектная школа)</t>
  </si>
  <si>
    <t>6.1</t>
  </si>
  <si>
    <r>
      <t xml:space="preserve">Образовательная программа НАЧАЛЬНОГО общего образования по </t>
    </r>
    <r>
      <rPr>
        <b/>
        <u val="single"/>
        <sz val="12"/>
        <rFont val="Times New Roman"/>
        <family val="1"/>
      </rPr>
      <t>семейной</t>
    </r>
    <r>
      <rPr>
        <b/>
        <sz val="12"/>
        <rFont val="Times New Roman"/>
        <family val="1"/>
      </rPr>
      <t xml:space="preserve"> форме обучения</t>
    </r>
  </si>
  <si>
    <t>6.2</t>
  </si>
  <si>
    <r>
      <t xml:space="preserve">Образовательная программа ОСНОВНОГО общего образования по </t>
    </r>
    <r>
      <rPr>
        <b/>
        <u val="single"/>
        <sz val="12"/>
        <rFont val="Times New Roman"/>
        <family val="1"/>
      </rPr>
      <t>семейной</t>
    </r>
    <r>
      <rPr>
        <b/>
        <sz val="12"/>
        <rFont val="Times New Roman"/>
        <family val="1"/>
      </rPr>
      <t xml:space="preserve"> форме обучения</t>
    </r>
  </si>
  <si>
    <t>6.3</t>
  </si>
  <si>
    <r>
      <t xml:space="preserve">Образовательная программа СРЕДНЕГО общего образования по </t>
    </r>
    <r>
      <rPr>
        <b/>
        <u val="single"/>
        <sz val="12"/>
        <rFont val="Times New Roman"/>
        <family val="1"/>
      </rPr>
      <t>семейной</t>
    </r>
    <r>
      <rPr>
        <b/>
        <sz val="12"/>
        <rFont val="Times New Roman"/>
        <family val="1"/>
      </rPr>
      <t xml:space="preserve"> форме обучения</t>
    </r>
  </si>
  <si>
    <t xml:space="preserve"> Расчет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с учетом среднегодового контингента обучающихся  по видам образовательных программ  на 2020 год</t>
  </si>
  <si>
    <t>Полагается на фактических ср/год детей. По действующему нормативу (70-п).</t>
  </si>
  <si>
    <t>территория Нефтеюганский район</t>
  </si>
  <si>
    <t>Итого</t>
  </si>
  <si>
    <t>Норматив</t>
  </si>
  <si>
    <t>Среднегодовое комплектование 2020г.</t>
  </si>
  <si>
    <t>Расчет финансирования по нормативу на 2020г.</t>
  </si>
  <si>
    <t xml:space="preserve">Расчетный объем субвенции </t>
  </si>
  <si>
    <t xml:space="preserve">Утвержденный план на 2020 год    </t>
  </si>
  <si>
    <r>
      <t xml:space="preserve">ОТКЛОНЕНИЕ (тыс. рубл.) </t>
    </r>
    <r>
      <rPr>
        <b/>
        <sz val="12"/>
        <rFont val="Times New Roman"/>
        <family val="1"/>
      </rPr>
      <t>МЫ им должны вернуть</t>
    </r>
  </si>
  <si>
    <t>п1</t>
  </si>
  <si>
    <t>п2</t>
  </si>
  <si>
    <t>п4</t>
  </si>
  <si>
    <r>
      <t xml:space="preserve"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5 обучающихся </t>
    </r>
    <r>
      <rPr>
        <u val="single"/>
        <sz val="12"/>
        <rFont val="Times New Roman"/>
        <family val="1"/>
      </rPr>
      <t xml:space="preserve">с тяжелыми нарушениями речи </t>
    </r>
    <r>
      <rPr>
        <sz val="12"/>
        <rFont val="Times New Roman"/>
        <family val="1"/>
      </rPr>
      <t>в классе</t>
    </r>
  </si>
  <si>
    <r>
      <t xml:space="preserve"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</t>
    </r>
    <r>
      <rPr>
        <u val="single"/>
        <sz val="12"/>
        <rFont val="Times New Roman"/>
        <family val="1"/>
      </rPr>
      <t>с нарушениями опорно-двигательного аппарата</t>
    </r>
  </si>
  <si>
    <r>
  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4 обучающихся</t>
    </r>
    <r>
      <rPr>
        <u val="single"/>
        <sz val="12"/>
        <rFont val="Times New Roman"/>
        <family val="1"/>
      </rPr>
      <t xml:space="preserve"> с задержкой психического развития </t>
    </r>
    <r>
      <rPr>
        <sz val="12"/>
        <rFont val="Times New Roman"/>
        <family val="1"/>
      </rPr>
      <t>в классе</t>
    </r>
  </si>
  <si>
    <r>
      <t xml:space="preserve"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</t>
    </r>
    <r>
      <rPr>
        <u val="single"/>
        <sz val="11"/>
        <rFont val="Times New Roman"/>
        <family val="1"/>
      </rPr>
      <t>слабослышащего</t>
    </r>
    <r>
      <rPr>
        <sz val="11"/>
        <rFont val="Times New Roman"/>
        <family val="1"/>
      </rPr>
      <t xml:space="preserve"> или позднооглохшего обучающегося в классе</t>
    </r>
  </si>
  <si>
    <r>
      <t xml:space="preserve"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</t>
    </r>
    <r>
      <rPr>
        <u val="single"/>
        <sz val="11"/>
        <rFont val="Times New Roman"/>
        <family val="1"/>
      </rPr>
      <t>с нарушениями опорно-двигательного аппарата</t>
    </r>
  </si>
  <si>
    <t>кар</t>
  </si>
  <si>
    <t>кут</t>
  </si>
  <si>
    <t>лемп</t>
  </si>
  <si>
    <t>о-юг</t>
  </si>
  <si>
    <t>с1</t>
  </si>
  <si>
    <t>с2</t>
  </si>
  <si>
    <t>сент</t>
  </si>
  <si>
    <t>синг</t>
  </si>
  <si>
    <t>ую</t>
  </si>
  <si>
    <t>чеу</t>
  </si>
  <si>
    <t>шк/с</t>
  </si>
  <si>
    <t>исполнитель Шангина Юлия Азатовна ведущий экономист управления экономики, анлиза и целевых программ</t>
  </si>
  <si>
    <t>тел. 8 3463 22 32 79</t>
  </si>
  <si>
    <r>
      <t xml:space="preserve">нормативы по </t>
    </r>
    <r>
      <rPr>
        <sz val="8"/>
        <color indexed="10"/>
        <rFont val="Arial Cyr"/>
        <family val="0"/>
      </rPr>
      <t>70-п</t>
    </r>
  </si>
  <si>
    <t>приложение 2.5.1</t>
  </si>
  <si>
    <t xml:space="preserve">Контингент обучающихся  по видам образовательных программ  в рамках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            </t>
  </si>
  <si>
    <t>Образовательная организация Сентябрьская СОШ</t>
  </si>
  <si>
    <t>Наименнование образовательной программы (государственной услуги)</t>
  </si>
  <si>
    <t>Показатели  периода</t>
  </si>
  <si>
    <t xml:space="preserve"> Среднегодовой показатель на 2020 учебный год </t>
  </si>
  <si>
    <t>на 01.09.2020</t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</si>
  <si>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менее 370 человек, при отсутствии в населенном пункте иных общеобразовательных организаций</t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</si>
  <si>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свыше 1 500 человек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</si>
  <si>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менее 370 человек, при отсутствии в населенном пункте иных общеобразовательных организаций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</si>
  <si>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свыше 1 500 человек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</si>
  <si>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менее 370 человек, при отсутствии в населенном пункте иных общеобразовательных организаций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</si>
  <si>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свыше 1 500 человек</t>
  </si>
  <si>
    <t>5.1</t>
  </si>
  <si>
    <r>
      <t xml:space="preserve">Образовательная программа НАЧАЛЬНОГО общего образования при организации обучения </t>
    </r>
    <r>
      <rPr>
        <b/>
        <u val="single"/>
        <sz val="12"/>
        <rFont val="Times New Roman"/>
        <family val="1"/>
      </rPr>
      <t>на дому</t>
    </r>
    <r>
      <rPr>
        <b/>
        <sz val="12"/>
        <rFont val="Times New Roman"/>
        <family val="1"/>
      </rPr>
      <t xml:space="preserve"> </t>
    </r>
  </si>
  <si>
    <t>5.2</t>
  </si>
  <si>
    <r>
      <t xml:space="preserve">Образовательная программа ОСНОВНОГО общего образования при организации обучения </t>
    </r>
    <r>
      <rPr>
        <b/>
        <u val="single"/>
        <sz val="12"/>
        <rFont val="Times New Roman"/>
        <family val="1"/>
      </rPr>
      <t>на дому</t>
    </r>
  </si>
  <si>
    <t>5.3</t>
  </si>
  <si>
    <r>
      <t xml:space="preserve">Образовательная программа СРЕДНЕГО общего образования при организации обучения </t>
    </r>
    <r>
      <rPr>
        <b/>
        <u val="single"/>
        <sz val="12"/>
        <rFont val="Times New Roman"/>
        <family val="1"/>
      </rPr>
      <t>на дому</t>
    </r>
  </si>
  <si>
    <t xml:space="preserve">исполнитель </t>
  </si>
  <si>
    <t>тел.</t>
  </si>
  <si>
    <t>Плановое кол-во дней (с учетом факта 2017 года) в 2019г. (из табл. Ивановой)</t>
  </si>
  <si>
    <t>- Приказ от 17.10.2013 № 1155 "Об утверждении федерального государственного образовательного стандарта дошкольного образования";</t>
  </si>
  <si>
    <t>- Федеральный закон от 24.06.1999 120-ФЗ Об основах системы профилактики безнадзорности и правонарушений несовершеннолетних;</t>
  </si>
  <si>
    <t>- Закон Ханты-Мансийского автономного округа - Югры от 11.12.2013 N 123-оз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Ханты-Мансийского автономного округа - Югры в сфере образования и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организациях"(принят Думой Ханты-Мансийского автономного округа - Югры 11.12.2013;</t>
  </si>
  <si>
    <t>2023 год</t>
  </si>
  <si>
    <t>График перечисления субсидии, руб.</t>
  </si>
  <si>
    <t>10.02.46</t>
  </si>
  <si>
    <t>ол</t>
  </si>
  <si>
    <t>Допустимые (возможные) отклонения от установленных показателей объема государственной услуги</t>
  </si>
  <si>
    <t xml:space="preserve">в процентах
</t>
  </si>
  <si>
    <t xml:space="preserve">в абсолютных величинах
</t>
  </si>
  <si>
    <t>питание</t>
  </si>
  <si>
    <t>1о</t>
  </si>
  <si>
    <t>3о</t>
  </si>
  <si>
    <t>2о</t>
  </si>
  <si>
    <t>4о</t>
  </si>
  <si>
    <t>5о</t>
  </si>
  <si>
    <t>6о</t>
  </si>
  <si>
    <t xml:space="preserve">Дата начала
действия
</t>
  </si>
  <si>
    <t xml:space="preserve">Дата окончания 
действия 
</t>
  </si>
  <si>
    <t xml:space="preserve">Допустимые (возможные) отклонения от установленных показателей качества муниципальной 
услуги 
</t>
  </si>
  <si>
    <t>в процентах</t>
  </si>
  <si>
    <t>в абсолютных показателях</t>
  </si>
  <si>
    <t>Раздел  3.</t>
  </si>
  <si>
    <t xml:space="preserve"> от 31.10.2016 года</t>
  </si>
  <si>
    <t>№ 1790-па-нпа</t>
  </si>
  <si>
    <t xml:space="preserve">муниципальная программа «Образование 21 века на 2019 – 2024 годы и на период до 2030 года» </t>
  </si>
  <si>
    <t>Раздел 7.</t>
  </si>
  <si>
    <t>Раздел 6.</t>
  </si>
  <si>
    <t xml:space="preserve">от 04.03.2016  </t>
  </si>
  <si>
    <t xml:space="preserve">59-п                 </t>
  </si>
  <si>
    <t>"Об обеспечении питанием обучающихся в образовательных организациях в Ханты-Мансийском автономном округе - Югре"</t>
  </si>
  <si>
    <t>от  "__"________________20__г.</t>
  </si>
  <si>
    <t xml:space="preserve">Наименование
муниципального учреждения ____________________________________
</t>
  </si>
  <si>
    <t>_______________________________________________________________________________________________________</t>
  </si>
  <si>
    <t>(указывается вид деятельности муниципального учреждения из общероссийского базового перечня или регионального перечня)</t>
  </si>
  <si>
    <t>значение</t>
  </si>
  <si>
    <t>утверждено в муниципальном задании  на отчетную дату</t>
  </si>
  <si>
    <t>3.2. Сведения о фактическом достижении показателей, характеризующих объем муниципальной услуги:</t>
  </si>
  <si>
    <t>3.1. Сведения о фактическом достижении показателей, характеризующих качество работы на 20__ год и на плановый период 20__ и 20__ годов на 01 __________20__ г.</t>
  </si>
  <si>
    <t>Показатель качества муниципальной работы</t>
  </si>
  <si>
    <t>Показатель, характеризующий содержание муниципальной работы</t>
  </si>
  <si>
    <t>Показатель, характеризующий условия (формы) оказания муниципальной работы</t>
  </si>
  <si>
    <t>Показатель объема муниципальной работы</t>
  </si>
  <si>
    <t>88.91</t>
  </si>
  <si>
    <t>итого</t>
  </si>
  <si>
    <t>10.01.09</t>
  </si>
  <si>
    <t>1 сад</t>
  </si>
  <si>
    <t>Расчет госстандарт</t>
  </si>
  <si>
    <t>начальное</t>
  </si>
  <si>
    <t>общее</t>
  </si>
  <si>
    <t>среднее</t>
  </si>
  <si>
    <t>сад</t>
  </si>
  <si>
    <t>итоговая аттест.</t>
  </si>
  <si>
    <t>олимпиады</t>
  </si>
  <si>
    <t>Ч2. 1к,о</t>
  </si>
  <si>
    <t>в приказ</t>
  </si>
  <si>
    <t>(изменение №2)</t>
  </si>
  <si>
    <t>2024 год</t>
  </si>
  <si>
    <r>
      <t xml:space="preserve">       ___________________            </t>
    </r>
    <r>
      <rPr>
        <b/>
        <u val="single"/>
        <sz val="12"/>
        <rFont val="Times New Roman"/>
        <family val="1"/>
      </rPr>
      <t xml:space="preserve">  Кривуля А.Н.</t>
    </r>
  </si>
  <si>
    <t xml:space="preserve">          (подпись)                              (расшифровка подписи)</t>
  </si>
  <si>
    <t>Дата начала действия</t>
  </si>
  <si>
    <t>Дата окончания действия</t>
  </si>
  <si>
    <t>на 2023 год и на плановый период 2024 и 2025 годов</t>
  </si>
  <si>
    <t>2025 год</t>
  </si>
  <si>
    <t>801011О.99.0.БВ24ДП02000</t>
  </si>
  <si>
    <t>801011О.99.0.БВ24ДН82000</t>
  </si>
  <si>
    <t xml:space="preserve"> до 3 лет</t>
  </si>
  <si>
    <t>853212О.99.0.БВ23АГ14000</t>
  </si>
  <si>
    <t xml:space="preserve">801012О.99.0.БА81АЭ92001  </t>
  </si>
  <si>
    <t>-Федеральный  Закон 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</t>
  </si>
  <si>
    <t xml:space="preserve"> от 30.12.2021</t>
  </si>
  <si>
    <t>№ 634-п</t>
  </si>
  <si>
    <t>О мерах по реализации государственной программы Ханты-Мансийского автономного округа – Югры «Развитие образования»</t>
  </si>
  <si>
    <t>850000.Р.83.1.05510001002</t>
  </si>
  <si>
    <t xml:space="preserve">от  12.12.2017 г </t>
  </si>
  <si>
    <t xml:space="preserve"> №2325-па             </t>
  </si>
  <si>
    <t>"Об утверждении перечня муниципальных услуг и работ,  оказываемых и выполняемых муниципальными учреждениями  Нефтеюганского района, для включения в региональный перечень  государственных (муниципальных) услуг и работ"</t>
  </si>
  <si>
    <t>- Приказ департамента образования и молодежной политики Нефтеюганского района от 26.12.2022 года № 1198-О "Об утверждении  муниципальных заданий на оказание муниципальных услуг (выполнение работ) и  норматива финансового обеспечения на 2022 год и плановый период 2023 и 2024 годов";</t>
  </si>
  <si>
    <t>Приложение № 1 к дополнительному соглашению №  ____о порядке и условиях предоставления субсидии на финансовое обеспечение выполнения муниципального задания на оказание  муниципальных услуг  (выполнение работ)                                   от "____" ___________  2023г.</t>
  </si>
  <si>
    <t>ГРАФИК ПЕРЕЧИСЛЕНИЯ СУБСИДИИ</t>
  </si>
  <si>
    <t xml:space="preserve">на финансовое обеспечение выполнения муниципального задания на оказание муниципальных услуг (выполнение работ) </t>
  </si>
  <si>
    <t>на очередной финансовый 2023 год и плановый период 2024-2025 годов</t>
  </si>
  <si>
    <t>Код Главы, РзПр, ЦСР</t>
  </si>
  <si>
    <t>Суб КОСГУ</t>
  </si>
  <si>
    <t>Код субсидии</t>
  </si>
  <si>
    <t>Очередной финансовый 2023 год</t>
  </si>
  <si>
    <t xml:space="preserve"> Плановый период</t>
  </si>
  <si>
    <r>
      <rPr>
        <b/>
        <sz val="11"/>
        <rFont val="Times New Roman"/>
        <family val="1"/>
      </rPr>
      <t>МП "Образование 21 века"</t>
    </r>
    <r>
      <rPr>
        <sz val="11"/>
        <rFont val="Times New Roman"/>
        <family val="1"/>
      </rPr>
      <t xml:space="preserve">                  Расходы на обеспечение деятельности (оказание услуг) муниципальных учреждений                                                               </t>
    </r>
  </si>
  <si>
    <t xml:space="preserve">231.0702.0110300590    </t>
  </si>
  <si>
    <t xml:space="preserve">Расходы на обеспечение деятельности (оказание услуг) муниципальных учреждений в части профессиональной подготовки, переподготовки и повышения квалификации                                            </t>
  </si>
  <si>
    <t xml:space="preserve">231.0705.0110300590          </t>
  </si>
  <si>
    <t xml:space="preserve">Организация питания обучающихся в муниципальных общеобразовательных организациях                                                                        </t>
  </si>
  <si>
    <t xml:space="preserve">231.0702.0110300591        </t>
  </si>
  <si>
    <t xml:space="preserve">Реализация основных общеобразовательных программ                       </t>
  </si>
  <si>
    <t xml:space="preserve">231.0702.0110384303                   </t>
  </si>
  <si>
    <t xml:space="preserve">Субвенции на организацию проведения ГИА обучающихся,  в т.ч. в форме ЕГЭ                                                                                </t>
  </si>
  <si>
    <t xml:space="preserve">231.0702.0110384305       </t>
  </si>
  <si>
    <t xml:space="preserve">Проведение государственной итоговой аттестации выпускников основной и средней школы                                                                     </t>
  </si>
  <si>
    <t xml:space="preserve">231.0709. 0110420809     </t>
  </si>
  <si>
    <t xml:space="preserve">Мероприятия по организации отдыха и оздоровления детей                                         </t>
  </si>
  <si>
    <t xml:space="preserve">231.0705. 0110520010     </t>
  </si>
  <si>
    <t xml:space="preserve">231.0709. 0110520010   </t>
  </si>
  <si>
    <t xml:space="preserve">Оплата стоимости питания детей школьного возраста в оздоровительных лагерях с дневным пребыванием детей                                           </t>
  </si>
  <si>
    <t xml:space="preserve">231.0709. 0110520011        </t>
  </si>
  <si>
    <t xml:space="preserve">Оплата стоимости питания детей школьного возраста в оздоровительных лагерях с дневным пребыванием детей                                         </t>
  </si>
  <si>
    <t xml:space="preserve">231.0709. 01105S2050  </t>
  </si>
  <si>
    <t xml:space="preserve">Субсидии на оплату стоимости питания детей школьного возраста в оздоровительных лагерях с дневным пребыванием детей                                                                                  </t>
  </si>
  <si>
    <t xml:space="preserve"> 231.0709. 0110582050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</si>
  <si>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(ФБ)                                                                  </t>
  </si>
  <si>
    <t xml:space="preserve">231.0702.01103L3040      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</si>
  <si>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(ОБ)                                                                                 </t>
  </si>
  <si>
    <t xml:space="preserve">231.0702.01103L3040       </t>
  </si>
  <si>
    <r>
      <t xml:space="preserve">Расходы на организацию бесплатного горячего питания обучающихся, получающих </t>
    </r>
    <r>
      <rPr>
        <u val="single"/>
        <sz val="11"/>
        <rFont val="Times New Roman"/>
        <family val="1"/>
      </rPr>
      <t>начальное</t>
    </r>
    <r>
      <rPr>
        <sz val="11"/>
        <rFont val="Times New Roman"/>
        <family val="1"/>
      </rPr>
      <t xml:space="preserve"> общее образование в государственных и муниципальных образовательных организациях                                                                                      </t>
    </r>
  </si>
  <si>
    <t>231.0702. 01103L3040</t>
  </si>
  <si>
    <t xml:space="preserve">Предоставление учащимся муниципальных образовательных учреждений завтраков и обедов                                          </t>
  </si>
  <si>
    <t xml:space="preserve">231.0702.0130384030  </t>
  </si>
  <si>
    <r>
      <rPr>
        <b/>
        <sz val="11"/>
        <color indexed="8"/>
        <rFont val="Times New Roman"/>
        <family val="1"/>
      </rPr>
      <t xml:space="preserve">МП «Экологическая безопасность "                                                             </t>
    </r>
    <r>
      <rPr>
        <sz val="11"/>
        <color indexed="8"/>
        <rFont val="Times New Roman"/>
        <family val="1"/>
      </rPr>
      <t xml:space="preserve">Реализация мероприятий                                            </t>
    </r>
  </si>
  <si>
    <t>231.0605. 1200199990</t>
  </si>
  <si>
    <t xml:space="preserve">Реализация мероприятий по содействию трудоустройства граждан      (РТ 03.01.00)        </t>
  </si>
  <si>
    <t xml:space="preserve">231.0707.1800320813   </t>
  </si>
  <si>
    <t xml:space="preserve">                            Учредитель</t>
  </si>
  <si>
    <t xml:space="preserve">            Учреждение</t>
  </si>
  <si>
    <t xml:space="preserve">             ______________ /А.Н.Кривуля/</t>
  </si>
  <si>
    <t xml:space="preserve">             ______________ /                         /</t>
  </si>
  <si>
    <t xml:space="preserve"> Директор департамента образования </t>
  </si>
  <si>
    <t>Нефтеюганского района</t>
  </si>
  <si>
    <t>« 27 »  сентября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</si>
</sst>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* #,##0.00_);_(* \(#,##0.00\);_(* &quot;-&quot;??_);_(@_)"/>
    <numFmt numFmtId="186" formatCode="#,##0.00000"/>
    <numFmt numFmtId="187" formatCode="#,##0.00;[Red]\-#,##0.00;0.00"/>
    <numFmt numFmtId="188" formatCode="#,##0.00_ ;[Red]\-#,##0.00\ "/>
  </numFmts>
  <fonts count="22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i/>
      <sz val="14"/>
      <name val="Times New Roman"/>
      <family val="1"/>
    </font>
    <font>
      <i/>
      <u val="single"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0"/>
      <name val="Times New Roman"/>
      <family val="1"/>
    </font>
    <font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sz val="13"/>
      <name val="Arial Cyr"/>
      <family val="0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name val="Calibri"/>
      <family val="2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i/>
      <sz val="14"/>
      <name val="Times New Roman"/>
      <family val="1"/>
    </font>
    <font>
      <sz val="10"/>
      <name val="MS Sans Serif"/>
      <family val="2"/>
    </font>
    <font>
      <i/>
      <sz val="10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18"/>
      <name val="Arial Cyr"/>
      <family val="0"/>
    </font>
    <font>
      <sz val="13"/>
      <color indexed="8"/>
      <name val="Times New Roman"/>
      <family val="1"/>
    </font>
    <font>
      <sz val="9"/>
      <color indexed="18"/>
      <name val="Arial Cyr"/>
      <family val="0"/>
    </font>
    <font>
      <b/>
      <sz val="10"/>
      <color indexed="18"/>
      <name val="Arial Cyr"/>
      <family val="0"/>
    </font>
    <font>
      <sz val="9"/>
      <color indexed="17"/>
      <name val="Arial Cyr"/>
      <family val="0"/>
    </font>
    <font>
      <sz val="10"/>
      <color indexed="17"/>
      <name val="Arial Cyr"/>
      <family val="0"/>
    </font>
    <font>
      <sz val="8"/>
      <color indexed="60"/>
      <name val="Times New Roman"/>
      <family val="1"/>
    </font>
    <font>
      <sz val="10"/>
      <color indexed="60"/>
      <name val="Arial Cyr"/>
      <family val="0"/>
    </font>
    <font>
      <b/>
      <sz val="10"/>
      <color indexed="16"/>
      <name val="Arial Cyr"/>
      <family val="0"/>
    </font>
    <font>
      <sz val="10"/>
      <color indexed="16"/>
      <name val="Arial Cyr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10"/>
      <name val="Arial Cyr"/>
      <family val="0"/>
    </font>
    <font>
      <b/>
      <sz val="9"/>
      <color indexed="17"/>
      <name val="Arial Cyr"/>
      <family val="0"/>
    </font>
    <font>
      <sz val="8.5"/>
      <color indexed="8"/>
      <name val="Times New Roman"/>
      <family val="1"/>
    </font>
    <font>
      <sz val="9"/>
      <color indexed="36"/>
      <name val="Arial Cyr"/>
      <family val="0"/>
    </font>
    <font>
      <sz val="8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44"/>
      <name val="Arial Cyr"/>
      <family val="0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17"/>
      <name val="Times New Roman"/>
      <family val="1"/>
    </font>
    <font>
      <sz val="10"/>
      <color indexed="17"/>
      <name val="Times New Roman"/>
      <family val="1"/>
    </font>
    <font>
      <b/>
      <sz val="13"/>
      <color indexed="17"/>
      <name val="Times New Roman"/>
      <family val="1"/>
    </font>
    <font>
      <b/>
      <sz val="12"/>
      <color indexed="36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i/>
      <sz val="12"/>
      <color indexed="36"/>
      <name val="Times New Roman"/>
      <family val="1"/>
    </font>
    <font>
      <b/>
      <i/>
      <sz val="12"/>
      <color indexed="17"/>
      <name val="Times New Roman"/>
      <family val="1"/>
    </font>
    <font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36"/>
      <name val="Arial Cyr"/>
      <family val="0"/>
    </font>
    <font>
      <sz val="8"/>
      <color indexed="57"/>
      <name val="Arial Cyr"/>
      <family val="0"/>
    </font>
    <font>
      <sz val="10"/>
      <color indexed="9"/>
      <name val="Arial Cyr"/>
      <family val="0"/>
    </font>
    <font>
      <sz val="11"/>
      <color indexed="9"/>
      <name val="Arial Cyr"/>
      <family val="0"/>
    </font>
    <font>
      <sz val="9"/>
      <color indexed="9"/>
      <name val="Arial Cyr"/>
      <family val="0"/>
    </font>
    <font>
      <sz val="10"/>
      <color indexed="16"/>
      <name val="Times New Roman"/>
      <family val="1"/>
    </font>
    <font>
      <sz val="8"/>
      <color indexed="9"/>
      <name val="Times New Roman"/>
      <family val="1"/>
    </font>
    <font>
      <sz val="10"/>
      <color indexed="8"/>
      <name val="Arial Cyr"/>
      <family val="0"/>
    </font>
    <font>
      <b/>
      <sz val="10"/>
      <color indexed="60"/>
      <name val="Arial Cyr"/>
      <family val="0"/>
    </font>
    <font>
      <sz val="8"/>
      <color indexed="17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Arial Cyr"/>
      <family val="0"/>
    </font>
    <font>
      <sz val="8"/>
      <color indexed="17"/>
      <name val="Arial Cyr"/>
      <family val="0"/>
    </font>
    <font>
      <sz val="8"/>
      <color indexed="16"/>
      <name val="Arial Cyr"/>
      <family val="0"/>
    </font>
    <font>
      <sz val="8"/>
      <color indexed="53"/>
      <name val="Arial Cyr"/>
      <family val="0"/>
    </font>
    <font>
      <b/>
      <sz val="8"/>
      <color indexed="17"/>
      <name val="Arial Cyr"/>
      <family val="0"/>
    </font>
    <font>
      <b/>
      <sz val="8"/>
      <color indexed="60"/>
      <name val="Arial Cyr"/>
      <family val="0"/>
    </font>
    <font>
      <b/>
      <sz val="8"/>
      <color indexed="16"/>
      <name val="Arial Cyr"/>
      <family val="0"/>
    </font>
    <font>
      <b/>
      <sz val="8"/>
      <color indexed="53"/>
      <name val="Arial Cyr"/>
      <family val="0"/>
    </font>
    <font>
      <sz val="8"/>
      <color indexed="60"/>
      <name val="Arial Cyr"/>
      <family val="0"/>
    </font>
    <font>
      <b/>
      <sz val="8"/>
      <color indexed="62"/>
      <name val="Arial Cyr"/>
      <family val="0"/>
    </font>
    <font>
      <b/>
      <sz val="8"/>
      <color indexed="8"/>
      <name val="Times New Roman"/>
      <family val="1"/>
    </font>
    <font>
      <sz val="8"/>
      <color indexed="18"/>
      <name val="Arial Cyr"/>
      <family val="0"/>
    </font>
    <font>
      <b/>
      <sz val="8"/>
      <color indexed="18"/>
      <name val="Arial Cyr"/>
      <family val="0"/>
    </font>
    <font>
      <b/>
      <sz val="10"/>
      <color indexed="56"/>
      <name val="Arial Cyr"/>
      <family val="0"/>
    </font>
    <font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sz val="9"/>
      <color indexed="10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5"/>
      <color indexed="60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theme="3" tint="-0.24997000396251678"/>
      <name val="Arial Cyr"/>
      <family val="0"/>
    </font>
    <font>
      <sz val="9"/>
      <color rgb="FF000000"/>
      <name val="Times New Roman"/>
      <family val="1"/>
    </font>
    <font>
      <sz val="13"/>
      <color rgb="FF000000"/>
      <name val="Times New Roman"/>
      <family val="1"/>
    </font>
    <font>
      <sz val="9"/>
      <color theme="3" tint="-0.24997000396251678"/>
      <name val="Arial Cyr"/>
      <family val="0"/>
    </font>
    <font>
      <b/>
      <sz val="10"/>
      <color theme="3" tint="-0.24997000396251678"/>
      <name val="Arial Cyr"/>
      <family val="0"/>
    </font>
    <font>
      <sz val="9"/>
      <color theme="6" tint="-0.4999699890613556"/>
      <name val="Arial Cyr"/>
      <family val="0"/>
    </font>
    <font>
      <sz val="10"/>
      <color theme="6" tint="-0.4999699890613556"/>
      <name val="Arial Cyr"/>
      <family val="0"/>
    </font>
    <font>
      <sz val="8"/>
      <color theme="5" tint="-0.24997000396251678"/>
      <name val="Times New Roman"/>
      <family val="1"/>
    </font>
    <font>
      <sz val="10"/>
      <color theme="5" tint="-0.24997000396251678"/>
      <name val="Arial Cyr"/>
      <family val="0"/>
    </font>
    <font>
      <b/>
      <sz val="10"/>
      <color theme="5" tint="-0.4999699890613556"/>
      <name val="Arial Cyr"/>
      <family val="0"/>
    </font>
    <font>
      <sz val="10"/>
      <color theme="5" tint="-0.4999699890613556"/>
      <name val="Arial Cyr"/>
      <family val="0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rgb="FFFF0000"/>
      <name val="Arial Cyr"/>
      <family val="0"/>
    </font>
    <font>
      <b/>
      <sz val="9"/>
      <color theme="6" tint="-0.4999699890613556"/>
      <name val="Arial Cyr"/>
      <family val="0"/>
    </font>
    <font>
      <sz val="8.5"/>
      <color rgb="FF000000"/>
      <name val="Times New Roman"/>
      <family val="1"/>
    </font>
    <font>
      <sz val="9"/>
      <color rgb="FF7030A0"/>
      <name val="Arial Cyr"/>
      <family val="0"/>
    </font>
    <font>
      <sz val="8"/>
      <color rgb="FF000000"/>
      <name val="Times New Roman"/>
      <family val="1"/>
    </font>
    <font>
      <sz val="14"/>
      <color rgb="FFFF0000"/>
      <name val="Times New Roman"/>
      <family val="1"/>
    </font>
    <font>
      <sz val="10"/>
      <color theme="8" tint="0.5999900102615356"/>
      <name val="Arial Cyr"/>
      <family val="0"/>
    </font>
    <font>
      <sz val="12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00B050"/>
      <name val="Times New Roman"/>
      <family val="1"/>
    </font>
    <font>
      <sz val="10"/>
      <color rgb="FF00B050"/>
      <name val="Times New Roman"/>
      <family val="1"/>
    </font>
    <font>
      <b/>
      <sz val="13"/>
      <color rgb="FF00B050"/>
      <name val="Times New Roman"/>
      <family val="1"/>
    </font>
    <font>
      <b/>
      <sz val="12"/>
      <color rgb="FF7030A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00B050"/>
      <name val="Times New Roman"/>
      <family val="1"/>
    </font>
    <font>
      <b/>
      <sz val="14"/>
      <color rgb="FF00B05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b/>
      <i/>
      <sz val="12"/>
      <color rgb="FF7030A0"/>
      <name val="Times New Roman"/>
      <family val="1"/>
    </font>
    <font>
      <b/>
      <i/>
      <sz val="12"/>
      <color rgb="FF00B050"/>
      <name val="Times New Roman"/>
      <family val="1"/>
    </font>
    <font>
      <sz val="10"/>
      <color rgb="FF0070C0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7030A0"/>
      <name val="Arial Cyr"/>
      <family val="0"/>
    </font>
    <font>
      <sz val="8"/>
      <color theme="6" tint="-0.24997000396251678"/>
      <name val="Arial Cyr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Arial Cyr"/>
      <family val="0"/>
    </font>
    <font>
      <sz val="11"/>
      <color theme="0"/>
      <name val="Arial Cyr"/>
      <family val="0"/>
    </font>
    <font>
      <sz val="9"/>
      <color theme="0"/>
      <name val="Arial Cyr"/>
      <family val="0"/>
    </font>
    <font>
      <sz val="10"/>
      <color theme="5" tint="-0.4999699890613556"/>
      <name val="Times New Roman"/>
      <family val="1"/>
    </font>
    <font>
      <sz val="8"/>
      <color theme="0"/>
      <name val="Times New Roman"/>
      <family val="1"/>
    </font>
    <font>
      <sz val="10"/>
      <color theme="1"/>
      <name val="Arial Cyr"/>
      <family val="0"/>
    </font>
    <font>
      <b/>
      <sz val="10"/>
      <color theme="5" tint="-0.24997000396251678"/>
      <name val="Arial Cyr"/>
      <family val="0"/>
    </font>
    <font>
      <sz val="8"/>
      <color theme="6" tint="-0.4999699890613556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Arial Cyr"/>
      <family val="0"/>
    </font>
    <font>
      <sz val="8"/>
      <color theme="6" tint="-0.4999699890613556"/>
      <name val="Arial Cyr"/>
      <family val="0"/>
    </font>
    <font>
      <sz val="8"/>
      <color theme="5" tint="-0.4999699890613556"/>
      <name val="Arial Cyr"/>
      <family val="0"/>
    </font>
    <font>
      <sz val="8"/>
      <color theme="9" tint="-0.24997000396251678"/>
      <name val="Arial Cyr"/>
      <family val="0"/>
    </font>
    <font>
      <b/>
      <sz val="8"/>
      <color theme="6" tint="-0.4999699890613556"/>
      <name val="Arial Cyr"/>
      <family val="0"/>
    </font>
    <font>
      <b/>
      <sz val="8"/>
      <color theme="5" tint="-0.24997000396251678"/>
      <name val="Arial Cyr"/>
      <family val="0"/>
    </font>
    <font>
      <b/>
      <sz val="8"/>
      <color theme="5" tint="-0.4999699890613556"/>
      <name val="Arial Cyr"/>
      <family val="0"/>
    </font>
    <font>
      <b/>
      <sz val="8"/>
      <color theme="9" tint="-0.24997000396251678"/>
      <name val="Arial Cyr"/>
      <family val="0"/>
    </font>
    <font>
      <sz val="8"/>
      <color theme="5" tint="-0.24997000396251678"/>
      <name val="Arial Cyr"/>
      <family val="0"/>
    </font>
    <font>
      <b/>
      <sz val="8"/>
      <color theme="3" tint="0.39998000860214233"/>
      <name val="Arial Cyr"/>
      <family val="0"/>
    </font>
    <font>
      <b/>
      <sz val="8"/>
      <color rgb="FF000000"/>
      <name val="Times New Roman"/>
      <family val="1"/>
    </font>
    <font>
      <sz val="8"/>
      <color theme="3" tint="-0.24997000396251678"/>
      <name val="Arial Cyr"/>
      <family val="0"/>
    </font>
    <font>
      <b/>
      <sz val="8"/>
      <color theme="3" tint="-0.24997000396251678"/>
      <name val="Arial Cyr"/>
      <family val="0"/>
    </font>
    <font>
      <b/>
      <sz val="10"/>
      <color rgb="FF002060"/>
      <name val="Arial Cyr"/>
      <family val="0"/>
    </font>
    <font>
      <sz val="11"/>
      <color theme="0"/>
      <name val="Times New Roman"/>
      <family val="1"/>
    </font>
    <font>
      <b/>
      <sz val="14"/>
      <color theme="1"/>
      <name val="Times New Roman"/>
      <family val="1"/>
    </font>
    <font>
      <sz val="9"/>
      <color rgb="FFFF0000"/>
      <name val="Times New Roman"/>
      <family val="1"/>
    </font>
    <font>
      <vertAlign val="superscript"/>
      <sz val="9"/>
      <color rgb="FF000000"/>
      <name val="Times New Roman"/>
      <family val="1"/>
    </font>
    <font>
      <b/>
      <sz val="15"/>
      <color theme="5" tint="-0.24997000396251678"/>
      <name val="Times New Roman"/>
      <family val="1"/>
    </font>
    <font>
      <sz val="12"/>
      <color rgb="FF0070C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1" fillId="2" borderId="0" applyNumberFormat="0" applyBorder="0" applyAlignment="0" applyProtection="0"/>
    <xf numFmtId="0" fontId="131" fillId="3" borderId="0" applyNumberFormat="0" applyBorder="0" applyAlignment="0" applyProtection="0"/>
    <xf numFmtId="0" fontId="131" fillId="4" borderId="0" applyNumberFormat="0" applyBorder="0" applyAlignment="0" applyProtection="0"/>
    <xf numFmtId="0" fontId="131" fillId="5" borderId="0" applyNumberFormat="0" applyBorder="0" applyAlignment="0" applyProtection="0"/>
    <xf numFmtId="0" fontId="131" fillId="6" borderId="0" applyNumberFormat="0" applyBorder="0" applyAlignment="0" applyProtection="0"/>
    <xf numFmtId="0" fontId="131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9" borderId="0" applyNumberFormat="0" applyBorder="0" applyAlignment="0" applyProtection="0"/>
    <xf numFmtId="0" fontId="131" fillId="10" borderId="0" applyNumberFormat="0" applyBorder="0" applyAlignment="0" applyProtection="0"/>
    <xf numFmtId="0" fontId="131" fillId="11" borderId="0" applyNumberFormat="0" applyBorder="0" applyAlignment="0" applyProtection="0"/>
    <xf numFmtId="0" fontId="131" fillId="12" borderId="0" applyNumberFormat="0" applyBorder="0" applyAlignment="0" applyProtection="0"/>
    <xf numFmtId="0" fontId="131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1" applyNumberFormat="0" applyAlignment="0" applyProtection="0"/>
    <xf numFmtId="0" fontId="134" fillId="27" borderId="2" applyNumberFormat="0" applyAlignment="0" applyProtection="0"/>
    <xf numFmtId="0" fontId="135" fillId="27" borderId="1" applyNumberFormat="0" applyAlignment="0" applyProtection="0"/>
    <xf numFmtId="0" fontId="1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7" fillId="0" borderId="3" applyNumberFormat="0" applyFill="0" applyAlignment="0" applyProtection="0"/>
    <xf numFmtId="0" fontId="138" fillId="0" borderId="4" applyNumberFormat="0" applyFill="0" applyAlignment="0" applyProtection="0"/>
    <xf numFmtId="0" fontId="139" fillId="0" borderId="5" applyNumberFormat="0" applyFill="0" applyAlignment="0" applyProtection="0"/>
    <xf numFmtId="0" fontId="139" fillId="0" borderId="0" applyNumberFormat="0" applyFill="0" applyBorder="0" applyAlignment="0" applyProtection="0"/>
    <xf numFmtId="0" fontId="140" fillId="0" borderId="6" applyNumberFormat="0" applyFill="0" applyAlignment="0" applyProtection="0"/>
    <xf numFmtId="0" fontId="141" fillId="28" borderId="7" applyNumberFormat="0" applyAlignment="0" applyProtection="0"/>
    <xf numFmtId="0" fontId="142" fillId="0" borderId="0" applyNumberFormat="0" applyFill="0" applyBorder="0" applyAlignment="0" applyProtection="0"/>
    <xf numFmtId="0" fontId="143" fillId="29" borderId="0" applyNumberFormat="0" applyBorder="0" applyAlignment="0" applyProtection="0"/>
    <xf numFmtId="0" fontId="4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6" fillId="0" borderId="0">
      <alignment/>
      <protection/>
    </xf>
    <xf numFmtId="0" fontId="144" fillId="0" borderId="0" applyNumberFormat="0" applyFill="0" applyBorder="0" applyAlignment="0" applyProtection="0"/>
    <xf numFmtId="0" fontId="145" fillId="30" borderId="0" applyNumberFormat="0" applyBorder="0" applyAlignment="0" applyProtection="0"/>
    <xf numFmtId="0" fontId="1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49" fillId="32" borderId="0" applyNumberFormat="0" applyBorder="0" applyAlignment="0" applyProtection="0"/>
  </cellStyleXfs>
  <cellXfs count="96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5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5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50" fillId="0" borderId="10" xfId="0" applyFont="1" applyBorder="1" applyAlignment="1">
      <alignment horizontal="center" vertical="center" wrapText="1"/>
    </xf>
    <xf numFmtId="3" fontId="15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50" fillId="0" borderId="0" xfId="0" applyFont="1" applyBorder="1" applyAlignment="1">
      <alignment horizontal="center" vertical="center" wrapText="1"/>
    </xf>
    <xf numFmtId="0" fontId="15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3" fontId="150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5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2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150" fillId="0" borderId="10" xfId="0" applyFont="1" applyBorder="1" applyAlignment="1">
      <alignment horizontal="center" vertical="center" wrapText="1"/>
    </xf>
    <xf numFmtId="0" fontId="150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29" fillId="0" borderId="0" xfId="0" applyNumberFormat="1" applyFont="1" applyAlignment="1">
      <alignment horizontal="center"/>
    </xf>
    <xf numFmtId="0" fontId="152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0" fontId="152" fillId="0" borderId="17" xfId="0" applyFont="1" applyBorder="1" applyAlignment="1">
      <alignment/>
    </xf>
    <xf numFmtId="0" fontId="150" fillId="0" borderId="11" xfId="0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53" fillId="0" borderId="10" xfId="0" applyFont="1" applyBorder="1" applyAlignment="1">
      <alignment horizontal="center" vertical="center" wrapText="1"/>
    </xf>
    <xf numFmtId="0" fontId="150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5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0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54" fillId="0" borderId="10" xfId="0" applyFont="1" applyBorder="1" applyAlignment="1">
      <alignment horizontal="center" vertical="center" wrapText="1"/>
    </xf>
    <xf numFmtId="0" fontId="150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/>
    </xf>
    <xf numFmtId="3" fontId="22" fillId="0" borderId="10" xfId="0" applyNumberFormat="1" applyFont="1" applyBorder="1" applyAlignment="1">
      <alignment/>
    </xf>
    <xf numFmtId="0" fontId="155" fillId="0" borderId="0" xfId="0" applyFont="1" applyBorder="1" applyAlignment="1">
      <alignment/>
    </xf>
    <xf numFmtId="3" fontId="30" fillId="0" borderId="0" xfId="0" applyNumberFormat="1" applyFont="1" applyAlignment="1">
      <alignment/>
    </xf>
    <xf numFmtId="3" fontId="22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152" fillId="0" borderId="10" xfId="0" applyNumberFormat="1" applyFont="1" applyBorder="1" applyAlignment="1">
      <alignment/>
    </xf>
    <xf numFmtId="3" fontId="156" fillId="0" borderId="0" xfId="0" applyNumberFormat="1" applyFont="1" applyAlignment="1">
      <alignment/>
    </xf>
    <xf numFmtId="3" fontId="157" fillId="0" borderId="10" xfId="0" applyNumberFormat="1" applyFont="1" applyBorder="1" applyAlignment="1">
      <alignment vertical="center"/>
    </xf>
    <xf numFmtId="0" fontId="158" fillId="0" borderId="0" xfId="0" applyFont="1" applyAlignment="1">
      <alignment/>
    </xf>
    <xf numFmtId="0" fontId="158" fillId="0" borderId="10" xfId="0" applyFont="1" applyBorder="1" applyAlignment="1">
      <alignment/>
    </xf>
    <xf numFmtId="3" fontId="157" fillId="0" borderId="10" xfId="0" applyNumberFormat="1" applyFont="1" applyBorder="1" applyAlignment="1">
      <alignment horizontal="center"/>
    </xf>
    <xf numFmtId="0" fontId="159" fillId="0" borderId="10" xfId="0" applyFont="1" applyFill="1" applyBorder="1" applyAlignment="1">
      <alignment horizontal="center" wrapText="1"/>
    </xf>
    <xf numFmtId="3" fontId="160" fillId="0" borderId="10" xfId="0" applyNumberFormat="1" applyFont="1" applyBorder="1" applyAlignment="1">
      <alignment/>
    </xf>
    <xf numFmtId="0" fontId="161" fillId="0" borderId="0" xfId="0" applyFont="1" applyAlignment="1">
      <alignment/>
    </xf>
    <xf numFmtId="0" fontId="162" fillId="0" borderId="17" xfId="0" applyFont="1" applyBorder="1" applyAlignment="1">
      <alignment/>
    </xf>
    <xf numFmtId="3" fontId="162" fillId="0" borderId="10" xfId="0" applyNumberFormat="1" applyFont="1" applyBorder="1" applyAlignment="1">
      <alignment/>
    </xf>
    <xf numFmtId="3" fontId="161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horizontal="center"/>
    </xf>
    <xf numFmtId="3" fontId="163" fillId="0" borderId="10" xfId="0" applyNumberFormat="1" applyFont="1" applyBorder="1" applyAlignment="1">
      <alignment horizontal="center" vertical="center" wrapText="1"/>
    </xf>
    <xf numFmtId="3" fontId="164" fillId="0" borderId="12" xfId="0" applyNumberFormat="1" applyFont="1" applyBorder="1" applyAlignment="1">
      <alignment horizontal="center" vertical="center" wrapText="1"/>
    </xf>
    <xf numFmtId="0" fontId="163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65" fillId="0" borderId="0" xfId="0" applyFont="1" applyAlignment="1">
      <alignment/>
    </xf>
    <xf numFmtId="3" fontId="22" fillId="0" borderId="0" xfId="0" applyNumberFormat="1" applyFont="1" applyBorder="1" applyAlignment="1">
      <alignment horizontal="center"/>
    </xf>
    <xf numFmtId="3" fontId="157" fillId="0" borderId="0" xfId="0" applyNumberFormat="1" applyFont="1" applyAlignment="1">
      <alignment/>
    </xf>
    <xf numFmtId="3" fontId="166" fillId="0" borderId="0" xfId="0" applyNumberFormat="1" applyFont="1" applyAlignment="1">
      <alignment/>
    </xf>
    <xf numFmtId="0" fontId="150" fillId="0" borderId="0" xfId="0" applyFont="1" applyBorder="1" applyAlignment="1">
      <alignment horizontal="center" vertical="center" wrapText="1"/>
    </xf>
    <xf numFmtId="0" fontId="150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50" fillId="33" borderId="10" xfId="0" applyFont="1" applyFill="1" applyBorder="1" applyAlignment="1">
      <alignment horizontal="center" vertical="center" wrapText="1"/>
    </xf>
    <xf numFmtId="3" fontId="165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3" fontId="150" fillId="0" borderId="10" xfId="0" applyNumberFormat="1" applyFont="1" applyFill="1" applyBorder="1" applyAlignment="1">
      <alignment horizontal="center" vertical="center" wrapText="1"/>
    </xf>
    <xf numFmtId="3" fontId="150" fillId="33" borderId="10" xfId="0" applyNumberFormat="1" applyFont="1" applyFill="1" applyBorder="1" applyAlignment="1">
      <alignment horizontal="center" vertical="center" wrapText="1"/>
    </xf>
    <xf numFmtId="0" fontId="167" fillId="0" borderId="10" xfId="0" applyFont="1" applyBorder="1" applyAlignment="1">
      <alignment horizontal="center" vertical="center" wrapText="1"/>
    </xf>
    <xf numFmtId="3" fontId="168" fillId="0" borderId="1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5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3" borderId="0" xfId="0" applyFill="1" applyAlignment="1">
      <alignment/>
    </xf>
    <xf numFmtId="0" fontId="151" fillId="33" borderId="0" xfId="0" applyFont="1" applyFill="1" applyAlignment="1">
      <alignment vertical="center"/>
    </xf>
    <xf numFmtId="0" fontId="150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50" fillId="0" borderId="10" xfId="0" applyFont="1" applyFill="1" applyBorder="1" applyAlignment="1">
      <alignment horizontal="center" vertical="center" wrapText="1"/>
    </xf>
    <xf numFmtId="0" fontId="150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50" fillId="33" borderId="10" xfId="0" applyFont="1" applyFill="1" applyBorder="1" applyAlignment="1">
      <alignment horizontal="center" vertical="center" wrapText="1"/>
    </xf>
    <xf numFmtId="0" fontId="169" fillId="0" borderId="10" xfId="0" applyFont="1" applyBorder="1" applyAlignment="1">
      <alignment horizontal="center" vertical="center" wrapText="1"/>
    </xf>
    <xf numFmtId="3" fontId="3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70" fillId="0" borderId="0" xfId="0" applyFont="1" applyAlignment="1">
      <alignment horizontal="center" vertical="center"/>
    </xf>
    <xf numFmtId="0" fontId="170" fillId="0" borderId="0" xfId="0" applyFont="1" applyAlignment="1">
      <alignment vertical="center"/>
    </xf>
    <xf numFmtId="0" fontId="165" fillId="0" borderId="0" xfId="0" applyFont="1" applyAlignment="1">
      <alignment horizontal="right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50" fillId="0" borderId="0" xfId="0" applyFont="1" applyBorder="1" applyAlignment="1">
      <alignment horizontal="center" vertical="center" wrapText="1"/>
    </xf>
    <xf numFmtId="0" fontId="150" fillId="0" borderId="15" xfId="0" applyFont="1" applyBorder="1" applyAlignment="1">
      <alignment horizontal="center" vertical="center" wrapText="1"/>
    </xf>
    <xf numFmtId="0" fontId="150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69" fillId="0" borderId="15" xfId="0" applyFont="1" applyBorder="1" applyAlignment="1">
      <alignment horizontal="center" vertical="center" wrapText="1"/>
    </xf>
    <xf numFmtId="0" fontId="16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50" fillId="33" borderId="0" xfId="0" applyFont="1" applyFill="1" applyBorder="1" applyAlignment="1">
      <alignment vertical="center" wrapText="1"/>
    </xf>
    <xf numFmtId="0" fontId="169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/>
    </xf>
    <xf numFmtId="0" fontId="1" fillId="33" borderId="10" xfId="56" applyFont="1" applyFill="1" applyBorder="1" applyAlignment="1">
      <alignment horizontal="center" vertical="top" wrapText="1"/>
      <protection/>
    </xf>
    <xf numFmtId="0" fontId="35" fillId="0" borderId="10" xfId="56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150" fillId="33" borderId="10" xfId="0" applyFont="1" applyFill="1" applyBorder="1" applyAlignment="1">
      <alignment horizontal="center" vertical="center" wrapText="1"/>
    </xf>
    <xf numFmtId="0" fontId="150" fillId="0" borderId="0" xfId="0" applyFont="1" applyBorder="1" applyAlignment="1">
      <alignment horizontal="center" vertical="center" wrapText="1"/>
    </xf>
    <xf numFmtId="0" fontId="150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50" fillId="33" borderId="10" xfId="0" applyFont="1" applyFill="1" applyBorder="1" applyAlignment="1">
      <alignment horizontal="center" vertical="center" wrapText="1"/>
    </xf>
    <xf numFmtId="0" fontId="169" fillId="0" borderId="10" xfId="0" applyFont="1" applyBorder="1" applyAlignment="1">
      <alignment horizontal="center" vertical="center" wrapText="1"/>
    </xf>
    <xf numFmtId="0" fontId="16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16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58" fillId="0" borderId="0" xfId="0" applyFont="1" applyBorder="1" applyAlignment="1">
      <alignment/>
    </xf>
    <xf numFmtId="3" fontId="157" fillId="0" borderId="0" xfId="0" applyNumberFormat="1" applyFont="1" applyBorder="1" applyAlignment="1">
      <alignment/>
    </xf>
    <xf numFmtId="0" fontId="157" fillId="0" borderId="0" xfId="0" applyFont="1" applyBorder="1" applyAlignment="1">
      <alignment/>
    </xf>
    <xf numFmtId="0" fontId="171" fillId="0" borderId="0" xfId="0" applyFont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36" fillId="0" borderId="17" xfId="0" applyFont="1" applyFill="1" applyBorder="1" applyAlignment="1" applyProtection="1">
      <alignment horizontal="center" vertical="center" wrapText="1"/>
      <protection locked="0"/>
    </xf>
    <xf numFmtId="0" fontId="36" fillId="0" borderId="17" xfId="0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72" fillId="0" borderId="0" xfId="0" applyFont="1" applyFill="1" applyAlignment="1">
      <alignment horizontal="center" vertical="center" wrapText="1"/>
    </xf>
    <xf numFmtId="0" fontId="173" fillId="0" borderId="0" xfId="0" applyFont="1" applyFill="1" applyAlignment="1">
      <alignment/>
    </xf>
    <xf numFmtId="0" fontId="174" fillId="0" borderId="0" xfId="0" applyFont="1" applyFill="1" applyAlignment="1">
      <alignment horizontal="center" vertical="center" wrapText="1"/>
    </xf>
    <xf numFmtId="0" fontId="175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7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177" fillId="0" borderId="11" xfId="0" applyFont="1" applyFill="1" applyBorder="1" applyAlignment="1">
      <alignment horizontal="center" wrapText="1"/>
    </xf>
    <xf numFmtId="1" fontId="178" fillId="0" borderId="0" xfId="0" applyNumberFormat="1" applyFont="1" applyFill="1" applyBorder="1" applyAlignment="1">
      <alignment horizontal="center" vertical="center" wrapText="1"/>
    </xf>
    <xf numFmtId="0" fontId="179" fillId="0" borderId="18" xfId="0" applyFont="1" applyFill="1" applyBorder="1" applyAlignment="1">
      <alignment horizontal="center" wrapText="1"/>
    </xf>
    <xf numFmtId="1" fontId="179" fillId="0" borderId="0" xfId="0" applyNumberFormat="1" applyFont="1" applyFill="1" applyBorder="1" applyAlignment="1">
      <alignment horizontal="center" vertical="center" wrapText="1"/>
    </xf>
    <xf numFmtId="3" fontId="180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vertical="center" wrapText="1"/>
    </xf>
    <xf numFmtId="3" fontId="181" fillId="0" borderId="0" xfId="0" applyNumberFormat="1" applyFont="1" applyFill="1" applyBorder="1" applyAlignment="1">
      <alignment vertical="center" wrapText="1"/>
    </xf>
    <xf numFmtId="186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75" fillId="0" borderId="10" xfId="0" applyNumberFormat="1" applyFont="1" applyFill="1" applyBorder="1" applyAlignment="1">
      <alignment/>
    </xf>
    <xf numFmtId="0" fontId="36" fillId="0" borderId="20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182" fillId="0" borderId="18" xfId="0" applyFont="1" applyFill="1" applyBorder="1" applyAlignment="1">
      <alignment horizontal="center" vertical="center" wrapText="1"/>
    </xf>
    <xf numFmtId="1" fontId="177" fillId="0" borderId="1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/>
    </xf>
    <xf numFmtId="3" fontId="179" fillId="0" borderId="10" xfId="0" applyNumberFormat="1" applyFont="1" applyFill="1" applyBorder="1" applyAlignment="1">
      <alignment horizontal="center" vertical="center" wrapText="1"/>
    </xf>
    <xf numFmtId="3" fontId="179" fillId="0" borderId="10" xfId="0" applyNumberFormat="1" applyFont="1" applyFill="1" applyBorder="1" applyAlignment="1">
      <alignment horizontal="center" vertical="center"/>
    </xf>
    <xf numFmtId="3" fontId="175" fillId="0" borderId="0" xfId="0" applyNumberFormat="1" applyFont="1" applyFill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justify" vertical="center" wrapText="1"/>
    </xf>
    <xf numFmtId="0" fontId="182" fillId="0" borderId="17" xfId="0" applyFont="1" applyFill="1" applyBorder="1" applyAlignment="1">
      <alignment horizontal="center" vertical="center" wrapText="1"/>
    </xf>
    <xf numFmtId="0" fontId="177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177" fillId="0" borderId="0" xfId="0" applyFont="1" applyFill="1" applyAlignment="1">
      <alignment/>
    </xf>
    <xf numFmtId="0" fontId="179" fillId="0" borderId="0" xfId="0" applyFont="1" applyFill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3" fontId="182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6" fillId="0" borderId="17" xfId="0" applyFont="1" applyFill="1" applyBorder="1" applyAlignment="1">
      <alignment horizontal="justify" vertical="center" wrapText="1"/>
    </xf>
    <xf numFmtId="1" fontId="36" fillId="0" borderId="17" xfId="0" applyNumberFormat="1" applyFont="1" applyFill="1" applyBorder="1" applyAlignment="1">
      <alignment horizontal="center" vertical="center" wrapText="1"/>
    </xf>
    <xf numFmtId="1" fontId="177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173" fillId="0" borderId="10" xfId="0" applyFont="1" applyFill="1" applyBorder="1" applyAlignment="1">
      <alignment horizontal="center" vertical="center" wrapText="1"/>
    </xf>
    <xf numFmtId="1" fontId="173" fillId="0" borderId="10" xfId="0" applyNumberFormat="1" applyFont="1" applyFill="1" applyBorder="1" applyAlignment="1">
      <alignment horizontal="center" vertical="center" wrapText="1"/>
    </xf>
    <xf numFmtId="3" fontId="175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183" fillId="0" borderId="10" xfId="0" applyFont="1" applyFill="1" applyBorder="1" applyAlignment="1">
      <alignment horizontal="center" vertical="center" wrapText="1"/>
    </xf>
    <xf numFmtId="0" fontId="184" fillId="0" borderId="10" xfId="0" applyFont="1" applyFill="1" applyBorder="1" applyAlignment="1">
      <alignment horizontal="center" vertical="center" wrapText="1"/>
    </xf>
    <xf numFmtId="3" fontId="185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86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6" fillId="0" borderId="17" xfId="0" applyFont="1" applyFill="1" applyBorder="1" applyAlignment="1">
      <alignment vertical="center" wrapText="1"/>
    </xf>
    <xf numFmtId="0" fontId="177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vertical="center" wrapText="1"/>
    </xf>
    <xf numFmtId="3" fontId="179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77" fillId="34" borderId="0" xfId="0" applyFont="1" applyFill="1" applyBorder="1" applyAlignment="1">
      <alignment horizontal="center" vertical="center" wrapText="1"/>
    </xf>
    <xf numFmtId="0" fontId="179" fillId="34" borderId="0" xfId="0" applyFont="1" applyFill="1" applyBorder="1" applyAlignment="1">
      <alignment horizontal="center" vertical="center" wrapText="1"/>
    </xf>
    <xf numFmtId="3" fontId="187" fillId="34" borderId="18" xfId="0" applyNumberFormat="1" applyFont="1" applyFill="1" applyBorder="1" applyAlignment="1">
      <alignment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6" fillId="34" borderId="17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182" fillId="34" borderId="10" xfId="0" applyFont="1" applyFill="1" applyBorder="1" applyAlignment="1">
      <alignment horizontal="center" vertical="center" wrapText="1"/>
    </xf>
    <xf numFmtId="1" fontId="177" fillId="34" borderId="10" xfId="0" applyNumberFormat="1" applyFont="1" applyFill="1" applyBorder="1" applyAlignment="1">
      <alignment horizontal="center" vertical="center" wrapText="1"/>
    </xf>
    <xf numFmtId="3" fontId="179" fillId="34" borderId="10" xfId="0" applyNumberFormat="1" applyFont="1" applyFill="1" applyBorder="1" applyAlignment="1">
      <alignment horizontal="center" vertical="center" wrapText="1"/>
    </xf>
    <xf numFmtId="3" fontId="179" fillId="34" borderId="15" xfId="0" applyNumberFormat="1" applyFont="1" applyFill="1" applyBorder="1" applyAlignment="1">
      <alignment horizontal="center" vertical="center" wrapText="1"/>
    </xf>
    <xf numFmtId="3" fontId="179" fillId="34" borderId="10" xfId="0" applyNumberFormat="1" applyFont="1" applyFill="1" applyBorder="1" applyAlignment="1">
      <alignment horizontal="center" vertical="center"/>
    </xf>
    <xf numFmtId="3" fontId="175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6" fillId="34" borderId="15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justify" vertical="center" wrapText="1"/>
    </xf>
    <xf numFmtId="3" fontId="182" fillId="34" borderId="17" xfId="0" applyNumberFormat="1" applyFont="1" applyFill="1" applyBorder="1" applyAlignment="1">
      <alignment horizontal="center" vertical="center" wrapText="1"/>
    </xf>
    <xf numFmtId="0" fontId="177" fillId="34" borderId="10" xfId="0" applyFont="1" applyFill="1" applyBorder="1" applyAlignment="1">
      <alignment horizontal="center" vertical="center" wrapText="1"/>
    </xf>
    <xf numFmtId="0" fontId="179" fillId="34" borderId="10" xfId="0" applyFont="1" applyFill="1" applyBorder="1" applyAlignment="1">
      <alignment horizontal="center" vertical="center" wrapText="1"/>
    </xf>
    <xf numFmtId="0" fontId="36" fillId="34" borderId="0" xfId="0" applyFont="1" applyFill="1" applyAlignment="1">
      <alignment/>
    </xf>
    <xf numFmtId="0" fontId="5" fillId="34" borderId="10" xfId="0" applyFont="1" applyFill="1" applyBorder="1" applyAlignment="1">
      <alignment horizontal="justify" vertical="center" wrapText="1"/>
    </xf>
    <xf numFmtId="0" fontId="172" fillId="34" borderId="10" xfId="0" applyFont="1" applyFill="1" applyBorder="1" applyAlignment="1">
      <alignment horizontal="center" vertical="center" wrapText="1"/>
    </xf>
    <xf numFmtId="0" fontId="172" fillId="34" borderId="17" xfId="0" applyFont="1" applyFill="1" applyBorder="1" applyAlignment="1">
      <alignment horizontal="center" vertical="center" wrapText="1"/>
    </xf>
    <xf numFmtId="3" fontId="174" fillId="34" borderId="10" xfId="0" applyNumberFormat="1" applyFont="1" applyFill="1" applyBorder="1" applyAlignment="1">
      <alignment horizontal="center" vertical="center" wrapText="1"/>
    </xf>
    <xf numFmtId="3" fontId="174" fillId="34" borderId="15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177" fillId="34" borderId="17" xfId="0" applyFont="1" applyFill="1" applyBorder="1" applyAlignment="1">
      <alignment horizontal="center" vertical="center" wrapText="1"/>
    </xf>
    <xf numFmtId="3" fontId="179" fillId="34" borderId="17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justify" vertical="center" wrapText="1"/>
      <protection locked="0"/>
    </xf>
    <xf numFmtId="0" fontId="13" fillId="34" borderId="15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justify" vertical="center" wrapText="1"/>
    </xf>
    <xf numFmtId="0" fontId="173" fillId="34" borderId="10" xfId="0" applyFont="1" applyFill="1" applyBorder="1" applyAlignment="1">
      <alignment horizontal="center" vertical="center" wrapText="1"/>
    </xf>
    <xf numFmtId="0" fontId="173" fillId="34" borderId="17" xfId="0" applyFont="1" applyFill="1" applyBorder="1" applyAlignment="1">
      <alignment horizontal="center" vertical="center" wrapText="1"/>
    </xf>
    <xf numFmtId="3" fontId="175" fillId="34" borderId="10" xfId="0" applyNumberFormat="1" applyFont="1" applyFill="1" applyBorder="1" applyAlignment="1">
      <alignment horizontal="center" vertical="center" wrapText="1"/>
    </xf>
    <xf numFmtId="3" fontId="175" fillId="34" borderId="17" xfId="0" applyNumberFormat="1" applyFont="1" applyFill="1" applyBorder="1" applyAlignment="1">
      <alignment horizontal="center" vertical="center" wrapText="1"/>
    </xf>
    <xf numFmtId="3" fontId="175" fillId="34" borderId="15" xfId="0" applyNumberFormat="1" applyFont="1" applyFill="1" applyBorder="1" applyAlignment="1">
      <alignment horizontal="center" vertical="center" wrapText="1"/>
    </xf>
    <xf numFmtId="0" fontId="177" fillId="34" borderId="10" xfId="0" applyFont="1" applyFill="1" applyBorder="1" applyAlignment="1">
      <alignment/>
    </xf>
    <xf numFmtId="0" fontId="177" fillId="34" borderId="10" xfId="0" applyFont="1" applyFill="1" applyBorder="1" applyAlignment="1">
      <alignment horizontal="center" vertical="center"/>
    </xf>
    <xf numFmtId="3" fontId="179" fillId="34" borderId="10" xfId="0" applyNumberFormat="1" applyFont="1" applyFill="1" applyBorder="1" applyAlignment="1">
      <alignment/>
    </xf>
    <xf numFmtId="3" fontId="179" fillId="34" borderId="15" xfId="0" applyNumberFormat="1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186" fillId="0" borderId="0" xfId="0" applyFont="1" applyFill="1" applyAlignment="1">
      <alignment/>
    </xf>
    <xf numFmtId="3" fontId="152" fillId="0" borderId="0" xfId="0" applyNumberFormat="1" applyFont="1" applyBorder="1" applyAlignment="1">
      <alignment/>
    </xf>
    <xf numFmtId="3" fontId="164" fillId="0" borderId="11" xfId="0" applyNumberFormat="1" applyFont="1" applyBorder="1" applyAlignment="1">
      <alignment horizontal="center" vertical="center" wrapText="1"/>
    </xf>
    <xf numFmtId="3" fontId="16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3" fontId="188" fillId="0" borderId="0" xfId="0" applyNumberFormat="1" applyFont="1" applyAlignment="1">
      <alignment/>
    </xf>
    <xf numFmtId="3" fontId="171" fillId="0" borderId="0" xfId="0" applyNumberFormat="1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6" fillId="0" borderId="10" xfId="0" applyFont="1" applyFill="1" applyBorder="1" applyAlignment="1" applyProtection="1">
      <alignment horizontal="center" vertical="center"/>
      <protection locked="0"/>
    </xf>
    <xf numFmtId="0" fontId="36" fillId="0" borderId="10" xfId="0" applyFont="1" applyFill="1" applyBorder="1" applyAlignment="1" applyProtection="1">
      <alignment horizontal="justify" vertical="center" wrapText="1"/>
      <protection locked="0"/>
    </xf>
    <xf numFmtId="1" fontId="36" fillId="0" borderId="17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3" fillId="0" borderId="17" xfId="0" applyFont="1" applyFill="1" applyBorder="1" applyAlignment="1" applyProtection="1">
      <alignment horizontal="justify" vertical="center" wrapText="1"/>
      <protection locked="0"/>
    </xf>
    <xf numFmtId="0" fontId="36" fillId="0" borderId="17" xfId="0" applyFont="1" applyFill="1" applyBorder="1" applyAlignment="1" applyProtection="1">
      <alignment horizontal="justify" vertical="center" wrapText="1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49" fontId="36" fillId="0" borderId="15" xfId="0" applyNumberFormat="1" applyFont="1" applyFill="1" applyBorder="1" applyAlignment="1" applyProtection="1">
      <alignment horizontal="center" vertical="center"/>
      <protection locked="0"/>
    </xf>
    <xf numFmtId="0" fontId="36" fillId="0" borderId="10" xfId="53" applyFont="1" applyBorder="1" applyAlignment="1" applyProtection="1">
      <alignment horizontal="justify" vertical="center" wrapText="1"/>
      <protection locked="0"/>
    </xf>
    <xf numFmtId="0" fontId="36" fillId="0" borderId="10" xfId="0" applyFont="1" applyFill="1" applyBorder="1" applyAlignment="1" applyProtection="1">
      <alignment vertical="center" wrapText="1"/>
      <protection locked="0"/>
    </xf>
    <xf numFmtId="0" fontId="36" fillId="0" borderId="0" xfId="53" applyFont="1" applyFill="1" applyBorder="1" applyAlignment="1" applyProtection="1">
      <alignment horizontal="center" vertical="center" wrapText="1"/>
      <protection locked="0"/>
    </xf>
    <xf numFmtId="0" fontId="36" fillId="0" borderId="0" xfId="53" applyFont="1" applyFill="1" applyProtection="1">
      <alignment/>
      <protection locked="0"/>
    </xf>
    <xf numFmtId="0" fontId="36" fillId="0" borderId="15" xfId="0" applyFont="1" applyFill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/>
      <protection locked="0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50" fillId="0" borderId="0" xfId="0" applyFont="1" applyBorder="1" applyAlignment="1">
      <alignment horizontal="center" vertical="center" wrapText="1"/>
    </xf>
    <xf numFmtId="0" fontId="15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69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6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57" fillId="0" borderId="0" xfId="0" applyNumberFormat="1" applyFont="1" applyBorder="1" applyAlignment="1">
      <alignment vertical="center"/>
    </xf>
    <xf numFmtId="3" fontId="165" fillId="0" borderId="0" xfId="0" applyNumberFormat="1" applyFont="1" applyBorder="1" applyAlignment="1">
      <alignment/>
    </xf>
    <xf numFmtId="0" fontId="158" fillId="0" borderId="0" xfId="0" applyFont="1" applyBorder="1" applyAlignment="1">
      <alignment/>
    </xf>
    <xf numFmtId="0" fontId="159" fillId="0" borderId="0" xfId="0" applyFont="1" applyFill="1" applyBorder="1" applyAlignment="1">
      <alignment horizontal="center" wrapText="1"/>
    </xf>
    <xf numFmtId="0" fontId="162" fillId="0" borderId="0" xfId="0" applyFont="1" applyBorder="1" applyAlignment="1">
      <alignment/>
    </xf>
    <xf numFmtId="3" fontId="157" fillId="0" borderId="0" xfId="0" applyNumberFormat="1" applyFont="1" applyBorder="1" applyAlignment="1">
      <alignment horizontal="center"/>
    </xf>
    <xf numFmtId="3" fontId="160" fillId="0" borderId="0" xfId="0" applyNumberFormat="1" applyFont="1" applyBorder="1" applyAlignment="1">
      <alignment/>
    </xf>
    <xf numFmtId="3" fontId="162" fillId="0" borderId="0" xfId="0" applyNumberFormat="1" applyFont="1" applyBorder="1" applyAlignment="1">
      <alignment/>
    </xf>
    <xf numFmtId="0" fontId="161" fillId="0" borderId="0" xfId="0" applyFont="1" applyBorder="1" applyAlignment="1">
      <alignment/>
    </xf>
    <xf numFmtId="3" fontId="161" fillId="0" borderId="0" xfId="0" applyNumberFormat="1" applyFont="1" applyBorder="1" applyAlignment="1">
      <alignment/>
    </xf>
    <xf numFmtId="3" fontId="166" fillId="0" borderId="0" xfId="0" applyNumberFormat="1" applyFont="1" applyBorder="1" applyAlignment="1">
      <alignment/>
    </xf>
    <xf numFmtId="3" fontId="158" fillId="0" borderId="0" xfId="0" applyNumberFormat="1" applyFont="1" applyBorder="1" applyAlignment="1">
      <alignment horizontal="center"/>
    </xf>
    <xf numFmtId="0" fontId="150" fillId="0" borderId="0" xfId="0" applyFont="1" applyFill="1" applyBorder="1" applyAlignment="1">
      <alignment horizontal="center" vertical="center" wrapText="1"/>
    </xf>
    <xf numFmtId="0" fontId="160" fillId="0" borderId="0" xfId="0" applyFont="1" applyBorder="1" applyAlignment="1">
      <alignment/>
    </xf>
    <xf numFmtId="0" fontId="150" fillId="33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71" fillId="0" borderId="0" xfId="0" applyFont="1" applyBorder="1" applyAlignment="1">
      <alignment horizontal="center" vertical="center"/>
    </xf>
    <xf numFmtId="0" fontId="152" fillId="0" borderId="0" xfId="0" applyFont="1" applyBorder="1" applyAlignment="1">
      <alignment/>
    </xf>
    <xf numFmtId="3" fontId="188" fillId="0" borderId="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/>
    </xf>
    <xf numFmtId="3" fontId="43" fillId="33" borderId="10" xfId="0" applyNumberFormat="1" applyFont="1" applyFill="1" applyBorder="1" applyAlignment="1">
      <alignment/>
    </xf>
    <xf numFmtId="3" fontId="169" fillId="33" borderId="0" xfId="0" applyNumberFormat="1" applyFont="1" applyFill="1" applyBorder="1" applyAlignment="1">
      <alignment vertical="center" wrapText="1"/>
    </xf>
    <xf numFmtId="4" fontId="169" fillId="0" borderId="0" xfId="0" applyNumberFormat="1" applyFont="1" applyBorder="1" applyAlignment="1">
      <alignment vertical="center" wrapText="1"/>
    </xf>
    <xf numFmtId="0" fontId="169" fillId="33" borderId="0" xfId="0" applyFont="1" applyFill="1" applyBorder="1" applyAlignment="1">
      <alignment horizontal="right" vertical="center" wrapText="1"/>
    </xf>
    <xf numFmtId="4" fontId="169" fillId="33" borderId="0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189" fillId="0" borderId="0" xfId="0" applyNumberFormat="1" applyFont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44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50" fillId="0" borderId="10" xfId="0" applyFont="1" applyBorder="1" applyAlignment="1">
      <alignment horizontal="center" vertical="center" wrapText="1"/>
    </xf>
    <xf numFmtId="0" fontId="190" fillId="0" borderId="0" xfId="0" applyFont="1" applyAlignment="1">
      <alignment horizontal="right" vertical="center" wrapText="1"/>
    </xf>
    <xf numFmtId="14" fontId="1" fillId="0" borderId="10" xfId="0" applyNumberFormat="1" applyFont="1" applyBorder="1" applyAlignment="1">
      <alignment horizontal="center"/>
    </xf>
    <xf numFmtId="0" fontId="19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3" fillId="33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0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50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50" fillId="0" borderId="10" xfId="0" applyFont="1" applyBorder="1" applyAlignment="1">
      <alignment horizontal="center" vertical="center" wrapText="1"/>
    </xf>
    <xf numFmtId="0" fontId="154" fillId="0" borderId="11" xfId="0" applyFont="1" applyBorder="1" applyAlignment="1">
      <alignment horizontal="center" vertical="center" wrapText="1"/>
    </xf>
    <xf numFmtId="0" fontId="151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5" fillId="33" borderId="10" xfId="56" applyFont="1" applyFill="1" applyBorder="1" applyAlignment="1">
      <alignment horizontal="center" vertical="center" wrapText="1"/>
      <protection/>
    </xf>
    <xf numFmtId="0" fontId="192" fillId="0" borderId="0" xfId="0" applyFont="1" applyAlignment="1">
      <alignment/>
    </xf>
    <xf numFmtId="0" fontId="192" fillId="0" borderId="0" xfId="0" applyFont="1" applyAlignment="1">
      <alignment horizontal="center"/>
    </xf>
    <xf numFmtId="3" fontId="193" fillId="0" borderId="0" xfId="0" applyNumberFormat="1" applyFont="1" applyAlignment="1">
      <alignment horizontal="center"/>
    </xf>
    <xf numFmtId="3" fontId="194" fillId="0" borderId="0" xfId="0" applyNumberFormat="1" applyFont="1" applyAlignment="1">
      <alignment horizontal="center"/>
    </xf>
    <xf numFmtId="3" fontId="195" fillId="33" borderId="10" xfId="0" applyNumberFormat="1" applyFont="1" applyFill="1" applyBorder="1" applyAlignment="1">
      <alignment horizontal="center" vertical="center"/>
    </xf>
    <xf numFmtId="0" fontId="15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192" fillId="0" borderId="0" xfId="0" applyNumberFormat="1" applyFont="1" applyAlignment="1">
      <alignment/>
    </xf>
    <xf numFmtId="0" fontId="196" fillId="0" borderId="0" xfId="0" applyFont="1" applyFill="1" applyBorder="1" applyAlignment="1">
      <alignment horizontal="center" wrapText="1"/>
    </xf>
    <xf numFmtId="3" fontId="19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97" fillId="0" borderId="0" xfId="0" applyFont="1" applyAlignment="1">
      <alignment/>
    </xf>
    <xf numFmtId="0" fontId="191" fillId="0" borderId="11" xfId="0" applyFont="1" applyBorder="1" applyAlignment="1">
      <alignment horizontal="center"/>
    </xf>
    <xf numFmtId="0" fontId="190" fillId="0" borderId="0" xfId="0" applyFont="1" applyAlignment="1">
      <alignment horizontal="right" vertical="center"/>
    </xf>
    <xf numFmtId="0" fontId="151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15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33" borderId="0" xfId="0" applyFont="1" applyFill="1" applyAlignment="1">
      <alignment/>
    </xf>
    <xf numFmtId="4" fontId="1" fillId="33" borderId="10" xfId="0" applyNumberFormat="1" applyFont="1" applyFill="1" applyBorder="1" applyAlignment="1">
      <alignment/>
    </xf>
    <xf numFmtId="188" fontId="1" fillId="33" borderId="10" xfId="0" applyNumberFormat="1" applyFont="1" applyFill="1" applyBorder="1" applyAlignment="1">
      <alignment/>
    </xf>
    <xf numFmtId="0" fontId="25" fillId="33" borderId="0" xfId="0" applyFont="1" applyFill="1" applyAlignment="1">
      <alignment/>
    </xf>
    <xf numFmtId="4" fontId="26" fillId="33" borderId="1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33" fillId="33" borderId="0" xfId="0" applyFont="1" applyFill="1" applyAlignment="1">
      <alignment/>
    </xf>
    <xf numFmtId="4" fontId="31" fillId="33" borderId="10" xfId="0" applyNumberFormat="1" applyFont="1" applyFill="1" applyBorder="1" applyAlignment="1">
      <alignment vertical="center"/>
    </xf>
    <xf numFmtId="4" fontId="1" fillId="33" borderId="0" xfId="0" applyNumberFormat="1" applyFont="1" applyFill="1" applyAlignment="1">
      <alignment vertical="center"/>
    </xf>
    <xf numFmtId="4" fontId="33" fillId="33" borderId="0" xfId="0" applyNumberFormat="1" applyFont="1" applyFill="1" applyAlignment="1">
      <alignment/>
    </xf>
    <xf numFmtId="187" fontId="1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 vertical="center"/>
    </xf>
    <xf numFmtId="0" fontId="132" fillId="33" borderId="0" xfId="0" applyFont="1" applyFill="1" applyAlignment="1">
      <alignment/>
    </xf>
    <xf numFmtId="0" fontId="26" fillId="33" borderId="0" xfId="0" applyFont="1" applyFill="1" applyAlignment="1">
      <alignment/>
    </xf>
    <xf numFmtId="4" fontId="1" fillId="33" borderId="10" xfId="0" applyNumberFormat="1" applyFont="1" applyFill="1" applyBorder="1" applyAlignment="1">
      <alignment vertical="center"/>
    </xf>
    <xf numFmtId="4" fontId="46" fillId="33" borderId="0" xfId="55" applyNumberFormat="1" applyFont="1" applyFill="1" applyBorder="1" applyProtection="1">
      <alignment/>
      <protection hidden="1"/>
    </xf>
    <xf numFmtId="187" fontId="45" fillId="33" borderId="0" xfId="55" applyNumberFormat="1" applyFont="1" applyFill="1" applyBorder="1" applyAlignment="1" applyProtection="1">
      <alignment/>
      <protection hidden="1"/>
    </xf>
    <xf numFmtId="4" fontId="16" fillId="33" borderId="0" xfId="0" applyNumberFormat="1" applyFont="1" applyFill="1" applyBorder="1" applyAlignment="1">
      <alignment/>
    </xf>
    <xf numFmtId="0" fontId="30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4" fontId="30" fillId="0" borderId="0" xfId="0" applyNumberFormat="1" applyFont="1" applyAlignment="1">
      <alignment horizontal="center"/>
    </xf>
    <xf numFmtId="4" fontId="6" fillId="0" borderId="21" xfId="0" applyNumberFormat="1" applyFont="1" applyBorder="1" applyAlignment="1">
      <alignment vertical="center" wrapText="1"/>
    </xf>
    <xf numFmtId="0" fontId="0" fillId="36" borderId="10" xfId="0" applyFill="1" applyBorder="1" applyAlignment="1">
      <alignment/>
    </xf>
    <xf numFmtId="4" fontId="6" fillId="0" borderId="16" xfId="0" applyNumberFormat="1" applyFont="1" applyBorder="1" applyAlignment="1">
      <alignment vertical="center" wrapText="1"/>
    </xf>
    <xf numFmtId="4" fontId="0" fillId="4" borderId="10" xfId="0" applyNumberFormat="1" applyFill="1" applyBorder="1" applyAlignment="1">
      <alignment/>
    </xf>
    <xf numFmtId="4" fontId="6" fillId="4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7" borderId="10" xfId="0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6" fillId="2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4" fontId="0" fillId="38" borderId="10" xfId="0" applyNumberFormat="1" applyFill="1" applyBorder="1" applyAlignment="1">
      <alignment/>
    </xf>
    <xf numFmtId="4" fontId="6" fillId="0" borderId="0" xfId="0" applyNumberFormat="1" applyFont="1" applyAlignment="1">
      <alignment/>
    </xf>
    <xf numFmtId="0" fontId="0" fillId="39" borderId="10" xfId="0" applyFill="1" applyBorder="1" applyAlignment="1">
      <alignment/>
    </xf>
    <xf numFmtId="4" fontId="0" fillId="39" borderId="10" xfId="0" applyNumberFormat="1" applyFill="1" applyBorder="1" applyAlignment="1">
      <alignment/>
    </xf>
    <xf numFmtId="4" fontId="22" fillId="0" borderId="22" xfId="0" applyNumberFormat="1" applyFont="1" applyBorder="1" applyAlignment="1">
      <alignment horizontal="center"/>
    </xf>
    <xf numFmtId="0" fontId="0" fillId="40" borderId="10" xfId="0" applyFill="1" applyBorder="1" applyAlignment="1">
      <alignment/>
    </xf>
    <xf numFmtId="4" fontId="0" fillId="40" borderId="10" xfId="0" applyNumberFormat="1" applyFill="1" applyBorder="1" applyAlignment="1">
      <alignment/>
    </xf>
    <xf numFmtId="0" fontId="30" fillId="0" borderId="10" xfId="0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2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88" fillId="0" borderId="0" xfId="0" applyNumberFormat="1" applyFont="1" applyBorder="1" applyAlignment="1">
      <alignment horizontal="center" vertical="top"/>
    </xf>
    <xf numFmtId="3" fontId="188" fillId="0" borderId="0" xfId="0" applyNumberFormat="1" applyFont="1" applyBorder="1" applyAlignment="1">
      <alignment vertical="top"/>
    </xf>
    <xf numFmtId="0" fontId="160" fillId="0" borderId="0" xfId="0" applyFont="1" applyBorder="1" applyAlignment="1">
      <alignment horizontal="center"/>
    </xf>
    <xf numFmtId="3" fontId="198" fillId="0" borderId="0" xfId="0" applyNumberFormat="1" applyFont="1" applyBorder="1" applyAlignment="1">
      <alignment/>
    </xf>
    <xf numFmtId="3" fontId="162" fillId="0" borderId="0" xfId="0" applyNumberFormat="1" applyFont="1" applyBorder="1" applyAlignment="1">
      <alignment horizontal="center"/>
    </xf>
    <xf numFmtId="3" fontId="156" fillId="0" borderId="0" xfId="0" applyNumberFormat="1" applyFont="1" applyBorder="1" applyAlignment="1">
      <alignment vertical="top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157" fillId="0" borderId="15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/>
    </xf>
    <xf numFmtId="0" fontId="199" fillId="0" borderId="0" xfId="0" applyFont="1" applyFill="1" applyBorder="1" applyAlignment="1">
      <alignment horizontal="center" vertical="center" wrapText="1"/>
    </xf>
    <xf numFmtId="0" fontId="200" fillId="0" borderId="0" xfId="0" applyFont="1" applyFill="1" applyBorder="1" applyAlignment="1">
      <alignment horizontal="center" vertical="center" wrapText="1"/>
    </xf>
    <xf numFmtId="3" fontId="201" fillId="0" borderId="0" xfId="0" applyNumberFormat="1" applyFont="1" applyBorder="1" applyAlignment="1">
      <alignment vertical="center"/>
    </xf>
    <xf numFmtId="0" fontId="165" fillId="0" borderId="0" xfId="0" applyFont="1" applyBorder="1" applyAlignment="1">
      <alignment/>
    </xf>
    <xf numFmtId="3" fontId="201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3" fontId="202" fillId="0" borderId="0" xfId="0" applyNumberFormat="1" applyFont="1" applyBorder="1" applyAlignment="1">
      <alignment vertical="center"/>
    </xf>
    <xf numFmtId="0" fontId="6" fillId="33" borderId="15" xfId="0" applyFont="1" applyFill="1" applyBorder="1" applyAlignment="1">
      <alignment horizontal="center"/>
    </xf>
    <xf numFmtId="3" fontId="43" fillId="33" borderId="15" xfId="0" applyNumberFormat="1" applyFont="1" applyFill="1" applyBorder="1" applyAlignment="1">
      <alignment/>
    </xf>
    <xf numFmtId="3" fontId="43" fillId="33" borderId="0" xfId="0" applyNumberFormat="1" applyFont="1" applyFill="1" applyBorder="1" applyAlignment="1">
      <alignment/>
    </xf>
    <xf numFmtId="0" fontId="202" fillId="33" borderId="0" xfId="0" applyFont="1" applyFill="1" applyBorder="1" applyAlignment="1">
      <alignment/>
    </xf>
    <xf numFmtId="0" fontId="159" fillId="33" borderId="0" xfId="0" applyFont="1" applyFill="1" applyBorder="1" applyAlignment="1">
      <alignment horizontal="center" wrapText="1"/>
    </xf>
    <xf numFmtId="3" fontId="203" fillId="33" borderId="0" xfId="0" applyNumberFormat="1" applyFont="1" applyFill="1" applyBorder="1" applyAlignment="1">
      <alignment/>
    </xf>
    <xf numFmtId="3" fontId="204" fillId="33" borderId="0" xfId="0" applyNumberFormat="1" applyFont="1" applyFill="1" applyBorder="1" applyAlignment="1">
      <alignment/>
    </xf>
    <xf numFmtId="3" fontId="202" fillId="33" borderId="0" xfId="0" applyNumberFormat="1" applyFont="1" applyFill="1" applyBorder="1" applyAlignment="1">
      <alignment horizontal="center"/>
    </xf>
    <xf numFmtId="180" fontId="205" fillId="33" borderId="0" xfId="0" applyNumberFormat="1" applyFont="1" applyFill="1" applyBorder="1" applyAlignment="1">
      <alignment horizontal="center"/>
    </xf>
    <xf numFmtId="3" fontId="206" fillId="33" borderId="0" xfId="0" applyNumberFormat="1" applyFont="1" applyFill="1" applyBorder="1" applyAlignment="1">
      <alignment/>
    </xf>
    <xf numFmtId="3" fontId="207" fillId="33" borderId="0" xfId="0" applyNumberFormat="1" applyFont="1" applyFill="1" applyBorder="1" applyAlignment="1">
      <alignment/>
    </xf>
    <xf numFmtId="3" fontId="208" fillId="33" borderId="0" xfId="0" applyNumberFormat="1" applyFont="1" applyFill="1" applyBorder="1" applyAlignment="1">
      <alignment/>
    </xf>
    <xf numFmtId="3" fontId="205" fillId="33" borderId="0" xfId="0" applyNumberFormat="1" applyFont="1" applyFill="1" applyBorder="1" applyAlignment="1">
      <alignment horizontal="center"/>
    </xf>
    <xf numFmtId="3" fontId="209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202" fillId="33" borderId="0" xfId="0" applyNumberFormat="1" applyFont="1" applyFill="1" applyBorder="1" applyAlignment="1">
      <alignment/>
    </xf>
    <xf numFmtId="0" fontId="210" fillId="33" borderId="0" xfId="0" applyFont="1" applyFill="1" applyBorder="1" applyAlignment="1">
      <alignment/>
    </xf>
    <xf numFmtId="0" fontId="189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9" borderId="0" xfId="0" applyNumberFormat="1" applyFont="1" applyFill="1" applyBorder="1" applyAlignment="1">
      <alignment/>
    </xf>
    <xf numFmtId="4" fontId="211" fillId="16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3" fontId="0" fillId="0" borderId="11" xfId="0" applyNumberFormat="1" applyBorder="1" applyAlignment="1">
      <alignment/>
    </xf>
    <xf numFmtId="3" fontId="30" fillId="0" borderId="0" xfId="0" applyNumberFormat="1" applyFont="1" applyBorder="1" applyAlignment="1">
      <alignment/>
    </xf>
    <xf numFmtId="4" fontId="209" fillId="33" borderId="0" xfId="0" applyNumberFormat="1" applyFont="1" applyFill="1" applyBorder="1" applyAlignment="1">
      <alignment/>
    </xf>
    <xf numFmtId="4" fontId="212" fillId="11" borderId="0" xfId="0" applyNumberFormat="1" applyFont="1" applyFill="1" applyBorder="1" applyAlignment="1">
      <alignment/>
    </xf>
    <xf numFmtId="3" fontId="212" fillId="0" borderId="0" xfId="0" applyNumberFormat="1" applyFont="1" applyBorder="1" applyAlignment="1">
      <alignment/>
    </xf>
    <xf numFmtId="3" fontId="213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3" fontId="152" fillId="0" borderId="23" xfId="0" applyNumberFormat="1" applyFont="1" applyBorder="1" applyAlignment="1">
      <alignment/>
    </xf>
    <xf numFmtId="3" fontId="152" fillId="0" borderId="15" xfId="0" applyNumberFormat="1" applyFont="1" applyBorder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3" fontId="22" fillId="0" borderId="11" xfId="0" applyNumberFormat="1" applyFont="1" applyBorder="1" applyAlignment="1">
      <alignment/>
    </xf>
    <xf numFmtId="3" fontId="152" fillId="0" borderId="24" xfId="0" applyNumberFormat="1" applyFont="1" applyBorder="1" applyAlignment="1">
      <alignment/>
    </xf>
    <xf numFmtId="3" fontId="156" fillId="0" borderId="0" xfId="0" applyNumberFormat="1" applyFont="1" applyBorder="1" applyAlignment="1">
      <alignment/>
    </xf>
    <xf numFmtId="3" fontId="214" fillId="0" borderId="0" xfId="0" applyNumberFormat="1" applyFont="1" applyBorder="1" applyAlignment="1">
      <alignment horizontal="center" vertical="center"/>
    </xf>
    <xf numFmtId="3" fontId="214" fillId="0" borderId="0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4" fontId="1" fillId="33" borderId="10" xfId="66" applyNumberFormat="1" applyFont="1" applyFill="1" applyBorder="1" applyAlignment="1">
      <alignment vertical="center"/>
    </xf>
    <xf numFmtId="3" fontId="182" fillId="38" borderId="17" xfId="0" applyNumberFormat="1" applyFont="1" applyFill="1" applyBorder="1" applyAlignment="1">
      <alignment horizontal="center" vertical="center" wrapText="1"/>
    </xf>
    <xf numFmtId="3" fontId="182" fillId="10" borderId="17" xfId="0" applyNumberFormat="1" applyFont="1" applyFill="1" applyBorder="1" applyAlignment="1">
      <alignment horizontal="center" vertical="center" wrapText="1"/>
    </xf>
    <xf numFmtId="3" fontId="182" fillId="11" borderId="17" xfId="0" applyNumberFormat="1" applyFont="1" applyFill="1" applyBorder="1" applyAlignment="1">
      <alignment horizontal="center" vertical="center" wrapText="1"/>
    </xf>
    <xf numFmtId="3" fontId="191" fillId="33" borderId="10" xfId="0" applyNumberFormat="1" applyFont="1" applyFill="1" applyBorder="1" applyAlignment="1">
      <alignment/>
    </xf>
    <xf numFmtId="0" fontId="191" fillId="33" borderId="10" xfId="0" applyFont="1" applyFill="1" applyBorder="1" applyAlignment="1">
      <alignment/>
    </xf>
    <xf numFmtId="4" fontId="19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30" fillId="0" borderId="0" xfId="0" applyFont="1" applyBorder="1" applyAlignment="1">
      <alignment/>
    </xf>
    <xf numFmtId="0" fontId="38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50" fillId="0" borderId="0" xfId="0" applyFont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vertical="center" wrapText="1"/>
    </xf>
    <xf numFmtId="0" fontId="150" fillId="0" borderId="10" xfId="0" applyFont="1" applyBorder="1" applyAlignment="1">
      <alignment horizontal="center" vertical="center" wrapText="1"/>
    </xf>
    <xf numFmtId="0" fontId="150" fillId="33" borderId="10" xfId="0" applyFont="1" applyFill="1" applyBorder="1" applyAlignment="1">
      <alignment horizontal="center" vertical="center" wrapText="1"/>
    </xf>
    <xf numFmtId="0" fontId="169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150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169" fillId="33" borderId="10" xfId="0" applyFont="1" applyFill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5" fillId="33" borderId="0" xfId="0" applyFont="1" applyFill="1" applyAlignment="1">
      <alignment horizontal="justify"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 wrapText="1"/>
    </xf>
    <xf numFmtId="4" fontId="1" fillId="0" borderId="10" xfId="64" applyNumberFormat="1" applyFont="1" applyFill="1" applyBorder="1" applyAlignment="1">
      <alignment horizontal="center" vertical="center"/>
    </xf>
    <xf numFmtId="4" fontId="25" fillId="0" borderId="10" xfId="64" applyNumberFormat="1" applyFont="1" applyFill="1" applyBorder="1" applyAlignment="1">
      <alignment horizontal="center" vertical="center"/>
    </xf>
    <xf numFmtId="3" fontId="182" fillId="34" borderId="17" xfId="0" applyNumberFormat="1" applyFont="1" applyFill="1" applyBorder="1" applyAlignment="1">
      <alignment horizontal="center" vertical="center" wrapText="1"/>
    </xf>
    <xf numFmtId="3" fontId="181" fillId="34" borderId="17" xfId="0" applyNumberFormat="1" applyFont="1" applyFill="1" applyBorder="1" applyAlignment="1">
      <alignment horizontal="center" vertical="center" wrapText="1"/>
    </xf>
    <xf numFmtId="4" fontId="25" fillId="33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right" vertical="center"/>
    </xf>
    <xf numFmtId="187" fontId="1" fillId="0" borderId="10" xfId="55" applyNumberFormat="1" applyFont="1" applyFill="1" applyBorder="1" applyAlignment="1" applyProtection="1">
      <alignment horizontal="center" vertical="center"/>
      <protection hidden="1"/>
    </xf>
    <xf numFmtId="49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 wrapText="1"/>
    </xf>
    <xf numFmtId="0" fontId="25" fillId="0" borderId="18" xfId="0" applyFont="1" applyFill="1" applyBorder="1" applyAlignment="1">
      <alignment vertical="center" wrapText="1"/>
    </xf>
    <xf numFmtId="49" fontId="25" fillId="0" borderId="18" xfId="0" applyNumberFormat="1" applyFont="1" applyFill="1" applyBorder="1" applyAlignment="1">
      <alignment horizontal="right" vertical="center"/>
    </xf>
    <xf numFmtId="49" fontId="25" fillId="0" borderId="18" xfId="0" applyNumberFormat="1" applyFont="1" applyFill="1" applyBorder="1" applyAlignment="1">
      <alignment horizontal="right" vertical="center" wrapText="1"/>
    </xf>
    <xf numFmtId="2" fontId="25" fillId="33" borderId="0" xfId="0" applyNumberFormat="1" applyFont="1" applyFill="1" applyAlignment="1">
      <alignment/>
    </xf>
    <xf numFmtId="3" fontId="30" fillId="8" borderId="10" xfId="0" applyNumberFormat="1" applyFont="1" applyFill="1" applyBorder="1" applyAlignment="1">
      <alignment/>
    </xf>
    <xf numFmtId="3" fontId="30" fillId="0" borderId="10" xfId="0" applyNumberFormat="1" applyFont="1" applyBorder="1" applyAlignment="1">
      <alignment horizontal="center"/>
    </xf>
    <xf numFmtId="49" fontId="3" fillId="33" borderId="0" xfId="0" applyNumberFormat="1" applyFont="1" applyFill="1" applyBorder="1" applyAlignment="1">
      <alignment vertical="center" wrapText="1"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 vertical="center"/>
    </xf>
    <xf numFmtId="0" fontId="191" fillId="33" borderId="0" xfId="0" applyFont="1" applyFill="1" applyBorder="1" applyAlignment="1">
      <alignment horizontal="center" vertical="center"/>
    </xf>
    <xf numFmtId="4" fontId="26" fillId="33" borderId="0" xfId="0" applyNumberFormat="1" applyFont="1" applyFill="1" applyBorder="1" applyAlignment="1">
      <alignment vertical="center"/>
    </xf>
    <xf numFmtId="4" fontId="25" fillId="33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vertical="center"/>
    </xf>
    <xf numFmtId="4" fontId="25" fillId="0" borderId="0" xfId="64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right" vertical="center"/>
    </xf>
    <xf numFmtId="187" fontId="1" fillId="0" borderId="0" xfId="55" applyNumberFormat="1" applyFont="1" applyFill="1" applyBorder="1" applyAlignment="1" applyProtection="1">
      <alignment horizontal="center" vertical="center"/>
      <protection hidden="1"/>
    </xf>
    <xf numFmtId="4" fontId="1" fillId="0" borderId="0" xfId="64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4" fontId="31" fillId="0" borderId="0" xfId="0" applyNumberFormat="1" applyFont="1" applyFill="1" applyBorder="1" applyAlignment="1">
      <alignment vertical="center"/>
    </xf>
    <xf numFmtId="4" fontId="31" fillId="0" borderId="0" xfId="64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/>
    </xf>
    <xf numFmtId="0" fontId="25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33" borderId="0" xfId="0" applyNumberFormat="1" applyFont="1" applyFill="1" applyBorder="1" applyAlignment="1">
      <alignment horizontal="right" vertical="center"/>
    </xf>
    <xf numFmtId="4" fontId="31" fillId="33" borderId="0" xfId="0" applyNumberFormat="1" applyFont="1" applyFill="1" applyBorder="1" applyAlignment="1">
      <alignment vertical="center"/>
    </xf>
    <xf numFmtId="4" fontId="3" fillId="33" borderId="0" xfId="66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49" fontId="25" fillId="33" borderId="0" xfId="0" applyNumberFormat="1" applyFont="1" applyFill="1" applyBorder="1" applyAlignment="1">
      <alignment horizontal="right" vertical="center"/>
    </xf>
    <xf numFmtId="4" fontId="35" fillId="33" borderId="0" xfId="0" applyNumberFormat="1" applyFont="1" applyFill="1" applyBorder="1" applyAlignment="1">
      <alignment horizontal="center" vertical="center"/>
    </xf>
    <xf numFmtId="0" fontId="215" fillId="33" borderId="0" xfId="0" applyFont="1" applyFill="1" applyBorder="1" applyAlignment="1">
      <alignment/>
    </xf>
    <xf numFmtId="4" fontId="215" fillId="33" borderId="0" xfId="0" applyNumberFormat="1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right" wrapText="1"/>
    </xf>
    <xf numFmtId="0" fontId="25" fillId="33" borderId="0" xfId="0" applyFont="1" applyFill="1" applyAlignment="1">
      <alignment horizontal="right" wrapText="1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4" fontId="191" fillId="0" borderId="0" xfId="0" applyNumberFormat="1" applyFont="1" applyFill="1" applyAlignment="1">
      <alignment/>
    </xf>
    <xf numFmtId="0" fontId="19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4" fontId="31" fillId="38" borderId="10" xfId="0" applyNumberFormat="1" applyFont="1" applyFill="1" applyBorder="1" applyAlignment="1">
      <alignment horizontal="center" vertical="center"/>
    </xf>
    <xf numFmtId="4" fontId="31" fillId="33" borderId="10" xfId="0" applyNumberFormat="1" applyFont="1" applyFill="1" applyBorder="1" applyAlignment="1">
      <alignment horizontal="center" vertical="center"/>
    </xf>
    <xf numFmtId="4" fontId="26" fillId="38" borderId="10" xfId="64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6" fillId="33" borderId="10" xfId="67" applyNumberFormat="1" applyFont="1" applyFill="1" applyBorder="1" applyAlignment="1">
      <alignment horizontal="center" vertical="center"/>
    </xf>
    <xf numFmtId="4" fontId="25" fillId="0" borderId="10" xfId="67" applyNumberFormat="1" applyFont="1" applyFill="1" applyBorder="1" applyAlignment="1">
      <alignment horizontal="center" vertical="center"/>
    </xf>
    <xf numFmtId="4" fontId="31" fillId="33" borderId="10" xfId="67" applyNumberFormat="1" applyFont="1" applyFill="1" applyBorder="1" applyAlignment="1">
      <alignment horizontal="center" vertical="center"/>
    </xf>
    <xf numFmtId="4" fontId="26" fillId="33" borderId="10" xfId="64" applyNumberFormat="1" applyFont="1" applyFill="1" applyBorder="1" applyAlignment="1">
      <alignment horizontal="center" vertical="center"/>
    </xf>
    <xf numFmtId="4" fontId="1" fillId="0" borderId="10" xfId="67" applyNumberFormat="1" applyFont="1" applyFill="1" applyBorder="1" applyAlignment="1">
      <alignment horizontal="center" vertical="center"/>
    </xf>
    <xf numFmtId="4" fontId="31" fillId="33" borderId="10" xfId="64" applyNumberFormat="1" applyFont="1" applyFill="1" applyBorder="1" applyAlignment="1">
      <alignment horizontal="center" vertical="center"/>
    </xf>
    <xf numFmtId="187" fontId="31" fillId="33" borderId="10" xfId="55" applyNumberFormat="1" applyFont="1" applyFill="1" applyBorder="1" applyAlignment="1" applyProtection="1">
      <alignment horizontal="center" vertical="center"/>
      <protection hidden="1"/>
    </xf>
    <xf numFmtId="0" fontId="25" fillId="0" borderId="18" xfId="0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/>
    </xf>
    <xf numFmtId="0" fontId="191" fillId="0" borderId="0" xfId="0" applyFont="1" applyFill="1" applyAlignment="1">
      <alignment horizontal="center" vertical="center"/>
    </xf>
    <xf numFmtId="0" fontId="191" fillId="33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4" fontId="191" fillId="33" borderId="0" xfId="0" applyNumberFormat="1" applyFont="1" applyFill="1" applyAlignment="1">
      <alignment/>
    </xf>
    <xf numFmtId="3" fontId="25" fillId="33" borderId="0" xfId="0" applyNumberFormat="1" applyFont="1" applyFill="1" applyAlignment="1">
      <alignment horizontal="left" vertical="center"/>
    </xf>
    <xf numFmtId="3" fontId="25" fillId="33" borderId="0" xfId="0" applyNumberFormat="1" applyFont="1" applyFill="1" applyAlignment="1">
      <alignment horizontal="left"/>
    </xf>
    <xf numFmtId="3" fontId="1" fillId="33" borderId="0" xfId="0" applyNumberFormat="1" applyFont="1" applyFill="1" applyAlignment="1">
      <alignment horizontal="left" vertical="center"/>
    </xf>
    <xf numFmtId="3" fontId="190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51" fillId="33" borderId="0" xfId="0" applyFont="1" applyFill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16" fillId="0" borderId="0" xfId="0" applyFont="1" applyAlignment="1">
      <alignment horizontal="center" vertical="center"/>
    </xf>
    <xf numFmtId="0" fontId="151" fillId="0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50" fillId="0" borderId="11" xfId="0" applyFont="1" applyBorder="1" applyAlignment="1">
      <alignment horizontal="center" vertical="center" wrapText="1"/>
    </xf>
    <xf numFmtId="0" fontId="150" fillId="0" borderId="18" xfId="0" applyFont="1" applyBorder="1" applyAlignment="1">
      <alignment horizontal="center" vertical="center" wrapText="1"/>
    </xf>
    <xf numFmtId="0" fontId="150" fillId="0" borderId="15" xfId="0" applyFont="1" applyBorder="1" applyAlignment="1">
      <alignment horizontal="center" vertical="center" wrapText="1"/>
    </xf>
    <xf numFmtId="0" fontId="150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0" fillId="0" borderId="24" xfId="0" applyFont="1" applyBorder="1" applyAlignment="1">
      <alignment horizontal="center" vertical="center" wrapText="1"/>
    </xf>
    <xf numFmtId="0" fontId="150" fillId="0" borderId="14" xfId="0" applyFont="1" applyBorder="1" applyAlignment="1">
      <alignment horizontal="center" vertical="center" wrapText="1"/>
    </xf>
    <xf numFmtId="0" fontId="150" fillId="0" borderId="19" xfId="0" applyFont="1" applyBorder="1" applyAlignment="1">
      <alignment horizontal="center" vertical="center" wrapText="1"/>
    </xf>
    <xf numFmtId="0" fontId="150" fillId="0" borderId="13" xfId="0" applyFont="1" applyBorder="1" applyAlignment="1">
      <alignment horizontal="center" vertical="center" wrapText="1"/>
    </xf>
    <xf numFmtId="0" fontId="150" fillId="0" borderId="0" xfId="0" applyFont="1" applyBorder="1" applyAlignment="1">
      <alignment horizontal="center" vertical="center" wrapText="1"/>
    </xf>
    <xf numFmtId="0" fontId="150" fillId="0" borderId="21" xfId="0" applyFont="1" applyBorder="1" applyAlignment="1">
      <alignment horizontal="center" vertical="center" wrapText="1"/>
    </xf>
    <xf numFmtId="0" fontId="150" fillId="0" borderId="23" xfId="0" applyFont="1" applyBorder="1" applyAlignment="1">
      <alignment horizontal="center" vertical="center" wrapText="1"/>
    </xf>
    <xf numFmtId="0" fontId="150" fillId="0" borderId="16" xfId="0" applyFont="1" applyBorder="1" applyAlignment="1">
      <alignment horizontal="center" vertical="center" wrapText="1"/>
    </xf>
    <xf numFmtId="0" fontId="150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50" fillId="33" borderId="15" xfId="0" applyFont="1" applyFill="1" applyBorder="1" applyAlignment="1">
      <alignment horizontal="center" vertical="center" wrapText="1"/>
    </xf>
    <xf numFmtId="0" fontId="150" fillId="33" borderId="22" xfId="0" applyFont="1" applyFill="1" applyBorder="1" applyAlignment="1">
      <alignment horizontal="center" vertical="center" wrapText="1"/>
    </xf>
    <xf numFmtId="0" fontId="150" fillId="33" borderId="17" xfId="0" applyFont="1" applyFill="1" applyBorder="1" applyAlignment="1">
      <alignment horizontal="center" vertical="center" wrapText="1"/>
    </xf>
    <xf numFmtId="0" fontId="169" fillId="33" borderId="15" xfId="0" applyFont="1" applyFill="1" applyBorder="1" applyAlignment="1">
      <alignment horizontal="center" vertical="center" wrapText="1"/>
    </xf>
    <xf numFmtId="0" fontId="169" fillId="33" borderId="22" xfId="0" applyFont="1" applyFill="1" applyBorder="1" applyAlignment="1">
      <alignment horizontal="center" vertical="center" wrapText="1"/>
    </xf>
    <xf numFmtId="0" fontId="169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56" fillId="0" borderId="0" xfId="0" applyFont="1" applyBorder="1" applyAlignment="1">
      <alignment horizontal="center"/>
    </xf>
    <xf numFmtId="0" fontId="158" fillId="0" borderId="0" xfId="0" applyFont="1" applyBorder="1" applyAlignment="1">
      <alignment horizontal="center"/>
    </xf>
    <xf numFmtId="0" fontId="160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5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5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50" fillId="0" borderId="22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vertical="center" wrapText="1"/>
    </xf>
    <xf numFmtId="0" fontId="217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158" fillId="0" borderId="13" xfId="0" applyFont="1" applyBorder="1" applyAlignment="1">
      <alignment horizontal="center"/>
    </xf>
    <xf numFmtId="0" fontId="158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69" fillId="0" borderId="15" xfId="0" applyFont="1" applyBorder="1" applyAlignment="1">
      <alignment horizontal="center" vertical="center" wrapText="1"/>
    </xf>
    <xf numFmtId="0" fontId="169" fillId="0" borderId="17" xfId="0" applyFont="1" applyBorder="1" applyAlignment="1">
      <alignment horizontal="center" vertical="center" wrapText="1"/>
    </xf>
    <xf numFmtId="0" fontId="169" fillId="0" borderId="2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01" fillId="0" borderId="0" xfId="0" applyFont="1" applyBorder="1" applyAlignment="1">
      <alignment horizontal="center"/>
    </xf>
    <xf numFmtId="0" fontId="150" fillId="33" borderId="10" xfId="0" applyFont="1" applyFill="1" applyBorder="1" applyAlignment="1">
      <alignment horizontal="center" vertical="center" wrapText="1"/>
    </xf>
    <xf numFmtId="0" fontId="16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57" fillId="0" borderId="0" xfId="0" applyFont="1" applyBorder="1" applyAlignment="1">
      <alignment horizontal="center"/>
    </xf>
    <xf numFmtId="0" fontId="162" fillId="0" borderId="0" xfId="0" applyFont="1" applyBorder="1" applyAlignment="1">
      <alignment horizontal="center" vertical="center"/>
    </xf>
    <xf numFmtId="3" fontId="162" fillId="0" borderId="0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9" fontId="3" fillId="41" borderId="11" xfId="0" applyNumberFormat="1" applyFont="1" applyFill="1" applyBorder="1" applyAlignment="1">
      <alignment horizontal="center" vertical="center" wrapText="1"/>
    </xf>
    <xf numFmtId="49" fontId="3" fillId="41" borderId="12" xfId="0" applyNumberFormat="1" applyFont="1" applyFill="1" applyBorder="1" applyAlignment="1">
      <alignment horizontal="center" vertical="center" wrapText="1"/>
    </xf>
    <xf numFmtId="49" fontId="3" fillId="41" borderId="18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158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50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top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58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60" fillId="0" borderId="10" xfId="0" applyFont="1" applyBorder="1" applyAlignment="1">
      <alignment horizontal="center" vertical="center" wrapText="1"/>
    </xf>
    <xf numFmtId="0" fontId="155" fillId="0" borderId="15" xfId="0" applyFont="1" applyBorder="1" applyAlignment="1">
      <alignment horizontal="center"/>
    </xf>
    <xf numFmtId="0" fontId="155" fillId="0" borderId="22" xfId="0" applyFont="1" applyBorder="1" applyAlignment="1">
      <alignment horizontal="center"/>
    </xf>
    <xf numFmtId="0" fontId="155" fillId="0" borderId="17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50" fillId="0" borderId="15" xfId="0" applyFont="1" applyFill="1" applyBorder="1" applyAlignment="1">
      <alignment horizontal="center" vertical="center" wrapText="1"/>
    </xf>
    <xf numFmtId="0" fontId="150" fillId="0" borderId="22" xfId="0" applyFont="1" applyFill="1" applyBorder="1" applyAlignment="1">
      <alignment horizontal="center" vertical="center" wrapText="1"/>
    </xf>
    <xf numFmtId="0" fontId="150" fillId="0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50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67" fillId="0" borderId="15" xfId="0" applyFont="1" applyBorder="1" applyAlignment="1">
      <alignment horizontal="center" vertical="center" wrapText="1"/>
    </xf>
    <xf numFmtId="0" fontId="167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69" fillId="33" borderId="10" xfId="0" applyFont="1" applyFill="1" applyBorder="1" applyAlignment="1">
      <alignment horizontal="center" vertical="center" wrapText="1"/>
    </xf>
    <xf numFmtId="0" fontId="194" fillId="0" borderId="0" xfId="0" applyFont="1" applyBorder="1" applyAlignment="1">
      <alignment horizontal="center"/>
    </xf>
    <xf numFmtId="0" fontId="192" fillId="0" borderId="0" xfId="0" applyFont="1" applyBorder="1" applyAlignment="1">
      <alignment horizont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50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91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218" fillId="0" borderId="0" xfId="0" applyFont="1" applyAlignment="1">
      <alignment horizontal="left" vertical="center" wrapText="1"/>
    </xf>
    <xf numFmtId="0" fontId="153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154" fillId="0" borderId="24" xfId="0" applyFont="1" applyBorder="1" applyAlignment="1">
      <alignment horizontal="center" vertical="center" wrapText="1"/>
    </xf>
    <xf numFmtId="0" fontId="154" fillId="0" borderId="14" xfId="0" applyFont="1" applyBorder="1" applyAlignment="1">
      <alignment horizontal="center" vertical="center" wrapText="1"/>
    </xf>
    <xf numFmtId="0" fontId="154" fillId="0" borderId="19" xfId="0" applyFont="1" applyBorder="1" applyAlignment="1">
      <alignment horizontal="center" vertical="center" wrapText="1"/>
    </xf>
    <xf numFmtId="0" fontId="154" fillId="0" borderId="23" xfId="0" applyFont="1" applyBorder="1" applyAlignment="1">
      <alignment horizontal="center" vertical="center" wrapText="1"/>
    </xf>
    <xf numFmtId="0" fontId="154" fillId="0" borderId="16" xfId="0" applyFont="1" applyBorder="1" applyAlignment="1">
      <alignment horizontal="center" vertical="center" wrapText="1"/>
    </xf>
    <xf numFmtId="0" fontId="154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54" fillId="0" borderId="11" xfId="0" applyFont="1" applyBorder="1" applyAlignment="1">
      <alignment horizontal="center" vertical="center" wrapText="1"/>
    </xf>
    <xf numFmtId="0" fontId="154" fillId="0" borderId="18" xfId="0" applyFont="1" applyBorder="1" applyAlignment="1">
      <alignment horizontal="center" vertical="center" wrapText="1"/>
    </xf>
    <xf numFmtId="0" fontId="154" fillId="0" borderId="15" xfId="0" applyFont="1" applyBorder="1" applyAlignment="1">
      <alignment horizontal="center" vertical="center" wrapText="1"/>
    </xf>
    <xf numFmtId="0" fontId="154" fillId="0" borderId="22" xfId="0" applyFont="1" applyBorder="1" applyAlignment="1">
      <alignment horizontal="center" vertical="center" wrapText="1"/>
    </xf>
    <xf numFmtId="0" fontId="154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51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4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19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0" fillId="34" borderId="22" xfId="0" applyFont="1" applyFill="1" applyBorder="1" applyAlignment="1">
      <alignment horizontal="center" vertical="center" wrapText="1"/>
    </xf>
    <xf numFmtId="0" fontId="219" fillId="0" borderId="0" xfId="0" applyFont="1" applyFill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220" fillId="0" borderId="11" xfId="0" applyFont="1" applyFill="1" applyBorder="1" applyAlignment="1">
      <alignment horizontal="center" vertical="center" wrapText="1"/>
    </xf>
    <xf numFmtId="0" fontId="22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80" fillId="0" borderId="15" xfId="0" applyFont="1" applyFill="1" applyBorder="1" applyAlignment="1">
      <alignment horizontal="center" vertical="center" wrapText="1"/>
    </xf>
    <xf numFmtId="0" fontId="180" fillId="0" borderId="2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6\&#1086;&#1073;&#1097;&#1080;&#1077;%20&#1087;&#1072;&#1087;&#1082;&#1080;\Users\shanginaua.ADMOIL\Documents\&#1052;&#1091;&#1085;.&#1079;&#1072;&#1076;&#1072;&#1085;&#1080;&#1103;\&#1052;&#1091;&#1085;&#1080;&#1094;&#1080;&#1087;&#1072;&#1083;&#1100;&#1085;&#1099;&#1077;%20&#1079;&#1072;&#1076;&#1072;&#1085;&#1080;&#1103;%202019\&#1048;&#1079;&#1084;&#1077;&#1085;&#1077;&#1085;&#1080;&#1077;%20&#8470;1\&#1064;&#1082;&#1086;&#1083;&#1099;\&#1053;&#1072;&#1095;&#1072;&#1083;&#1100;&#1085;&#1072;&#1103;%20&#1096;&#1082;&#1086;&#1083;&#1072;%20-%20&#1076;&#1077;&#1090;&#1089;&#1082;&#1080;&#1081;%20&#1089;&#1072;&#1076;%20&#8470;1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6\&#1086;&#1073;&#1097;&#1080;&#1077;%20&#1087;&#1072;&#1087;&#1082;&#1080;\Users\shanginaua.ADMOIL\Desktop\&#1041;&#1102;&#1076;&#1078;&#1077;&#1090;%202020\&#1057;&#1091;&#1073;&#1074;&#1077;&#1085;&#1094;&#1080;&#1080;%202020\&#1043;&#1086;&#1089;&#1089;&#1090;&#1072;&#1085;&#1076;&#1072;&#1088;&#1090;\&#1056;&#1072;&#1089;&#1095;&#1077;&#1090;%20&#1075;&#1086;&#1089;&#1089;&#1090;&#1072;&#1085;&#1076;&#1072;&#1088;&#1090;&#1072;%20&#1096;&#1082;&#1086;&#1083;&#1099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6\&#1086;&#1073;&#1097;&#1080;&#1077;%20&#1087;&#1072;&#1087;&#1082;&#1080;\Users\shanginaua.ADMOIL\Desktop\&#1058;&#1072;&#1088;&#1080;&#1092;&#1080;&#1082;&#1072;&#1094;&#1080;&#1103;\&#1058;&#1072;&#1088;&#1080;&#1092;&#1080;&#1082;&#1072;&#1094;&#1080;&#1103;%202019-2020&#1075;&#1075;\&#1087;&#1088;&#1080;&#1083;&#1086;&#1078;&#1077;&#1085;&#1080;&#1077;%202%20&#1050;&#1086;&#1084;&#1087;&#1083;&#1077;&#1082;&#1090;&#1086;&#1074;&#1072;&#1085;&#1080;&#1077;\&#1064;&#1082;&#1086;&#1083;&#1099;\2.5%20&#1050;&#1086;&#1085;&#1090;&#1080;&#1085;&#1075;&#1077;&#1085;&#1090;%20&#1087;&#1086;%20&#1074;&#1080;&#1076;&#1072;&#1084;%20&#1086;&#1073;&#1088;&#1072;&#1079;&#1086;&#1074;.&#1087;&#1088;&#1086;&#1075;&#1088;&#1072;&#1084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6\&#1086;&#1073;&#1097;&#1080;&#1077;%20&#1087;&#1072;&#1087;&#1082;&#1080;\Users\shanginaua.ADMOIL\Desktop\&#1054;&#1090;&#1095;&#1077;&#1090;&#1099;%20&#1088;&#1072;&#1079;&#1085;&#1099;&#1077;\2019\1%20&#1087;&#1086;&#1083;.%202019\&#1060;&#1086;&#1088;&#1084;&#1072;%203%20&#1089;&#1074;&#1086;&#1076;&#1085;&#1072;&#1103;%20&#1085;&#1072;%2001.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4;&#1083;&#1100;&#1075;&#1072;\Downloads\&#1054;&#1073;&#1100;-&#1070;&#1075;&#1072;&#1085;&#1089;&#1082;&#1072;&#1103;%20&#8470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6\&#1086;&#1073;&#1097;&#1080;&#1077;%20&#1087;&#1072;&#1087;&#1082;&#1080;\Users\shanginaua.ADMOIL\AppData\Roaming\Microsoft\Excel\&#1050;&#1072;&#1088;&#1082;&#1072;&#1090;&#1077;&#1077;&#1074;&#1089;&#1082;&#1072;&#1103;%20&#8470;1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Ч1.1РДО к"/>
      <sheetName val="1РДО о"/>
      <sheetName val="2 П к"/>
      <sheetName val="2 П о"/>
      <sheetName val="3к"/>
      <sheetName val="3о"/>
      <sheetName val="2к"/>
      <sheetName val="2 о"/>
      <sheetName val="3 к "/>
      <sheetName val="3 о"/>
      <sheetName val="4к"/>
      <sheetName val="4о"/>
      <sheetName val="5к"/>
      <sheetName val="5о"/>
      <sheetName val="6к"/>
      <sheetName val="6о"/>
      <sheetName val="4к,о"/>
      <sheetName val="8к,о"/>
      <sheetName val="Ч2. 1к,о"/>
      <sheetName val="Ч3."/>
      <sheetName val="Отчет"/>
      <sheetName val="График"/>
      <sheetName val="нормативы по ступеням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з округа"/>
      <sheetName val="Расчет по компл. к проекту б-та"/>
      <sheetName val="Расчет по уточн.компл."/>
      <sheetName val="Свод помес.автоматич."/>
      <sheetName val="Субвенция итого АВТОМАТИЧ!!!"/>
      <sheetName val="СПРАВОЧНО! Лагеря!!!"/>
      <sheetName val="СВОД год.ФОТ"/>
      <sheetName val="П1"/>
      <sheetName val="П2"/>
      <sheetName val="П4"/>
      <sheetName val="Свод город"/>
      <sheetName val="О-Ю"/>
      <sheetName val="У-Ю"/>
      <sheetName val="Сен"/>
      <sheetName val="Ле"/>
      <sheetName val="шк-сад"/>
      <sheetName val="С1"/>
      <sheetName val="С2"/>
      <sheetName val="Чеу"/>
      <sheetName val="Ку"/>
      <sheetName val="Син"/>
      <sheetName val="Кар"/>
      <sheetName val="Свод село"/>
    </sheetNames>
    <sheetDataSet>
      <sheetData sheetId="0">
        <row r="27">
          <cell r="H27">
            <v>941896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1"/>
      <sheetName val="П2"/>
      <sheetName val="П4"/>
      <sheetName val="Обь-Юган"/>
      <sheetName val="У-Юг"/>
      <sheetName val="Сент"/>
      <sheetName val="Лемп"/>
      <sheetName val="С1"/>
      <sheetName val="С2"/>
      <sheetName val="Чеу"/>
      <sheetName val="Куть"/>
      <sheetName val="Синг"/>
      <sheetName val="Кар"/>
      <sheetName val="Итого 2019-2020гг "/>
    </sheetNames>
    <sheetDataSet>
      <sheetData sheetId="0">
        <row r="12">
          <cell r="F12">
            <v>458</v>
          </cell>
        </row>
      </sheetData>
      <sheetData sheetId="1">
        <row r="12">
          <cell r="F12">
            <v>389</v>
          </cell>
        </row>
      </sheetData>
      <sheetData sheetId="2">
        <row r="12">
          <cell r="F12">
            <v>374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 кв"/>
      <sheetName val="1 пол"/>
      <sheetName val="07"/>
      <sheetName val="08"/>
      <sheetName val="09"/>
      <sheetName val="3 кв"/>
      <sheetName val="9 мес"/>
      <sheetName val="10"/>
      <sheetName val="11"/>
      <sheetName val="12"/>
      <sheetName val="4 кв"/>
      <sheetName val="год"/>
      <sheetName val="комплектование 3"/>
      <sheetName val="питание 5"/>
      <sheetName val="шим"/>
      <sheetName val="П1"/>
      <sheetName val="П2"/>
      <sheetName val="П4"/>
      <sheetName val="кар"/>
      <sheetName val="о-ю"/>
      <sheetName val="у-ю"/>
      <sheetName val="синг"/>
      <sheetName val="сент"/>
      <sheetName val="чеу"/>
      <sheetName val="шк-с"/>
      <sheetName val="лем"/>
      <sheetName val="к-ях"/>
      <sheetName val="с1"/>
      <sheetName val="с2"/>
      <sheetName val="свод форма 3 комплектование"/>
    </sheetNames>
    <sheetDataSet>
      <sheetData sheetId="18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19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0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1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2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3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4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5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6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7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8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Ч1.1РДО к"/>
      <sheetName val="1РДО о"/>
      <sheetName val="2 П к"/>
      <sheetName val="2 П о"/>
      <sheetName val="3о"/>
      <sheetName val="3к"/>
      <sheetName val="222к"/>
      <sheetName val="222 о"/>
      <sheetName val="4к "/>
      <sheetName val="4о"/>
      <sheetName val="5к"/>
      <sheetName val="5о"/>
      <sheetName val="555к"/>
      <sheetName val="555о"/>
      <sheetName val="6к"/>
      <sheetName val="6о"/>
      <sheetName val="7к,о"/>
      <sheetName val="8к,о"/>
      <sheetName val="Ч2. 1к,о"/>
      <sheetName val="Ч3."/>
      <sheetName val="Отчет"/>
      <sheetName val="Лист1"/>
      <sheetName val="График"/>
      <sheetName val="нормативы по ступеням"/>
      <sheetName val="компл"/>
    </sheetNames>
    <sheetDataSet>
      <sheetData sheetId="22">
        <row r="9">
          <cell r="N9">
            <v>6987679</v>
          </cell>
          <cell r="O9">
            <v>6987679</v>
          </cell>
          <cell r="P9">
            <v>6987679</v>
          </cell>
        </row>
        <row r="10">
          <cell r="N10">
            <v>13883742.5</v>
          </cell>
          <cell r="O10">
            <v>9198996</v>
          </cell>
          <cell r="P10">
            <v>8789957</v>
          </cell>
        </row>
      </sheetData>
      <sheetData sheetId="23">
        <row r="2">
          <cell r="U2">
            <v>20871421.5</v>
          </cell>
        </row>
        <row r="3">
          <cell r="U3">
            <v>16186675</v>
          </cell>
        </row>
        <row r="4">
          <cell r="U4">
            <v>15777636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Кар"/>
      <sheetName val="Ч1.1РДО к"/>
      <sheetName val="1РДО о"/>
      <sheetName val="2 П к"/>
      <sheetName val="2 П о"/>
      <sheetName val="Ч1. 1к"/>
      <sheetName val="1о"/>
      <sheetName val="2к "/>
      <sheetName val="2о"/>
      <sheetName val="3к"/>
      <sheetName val="3о"/>
      <sheetName val="555к"/>
      <sheetName val="555о"/>
      <sheetName val="4к"/>
      <sheetName val="4о"/>
      <sheetName val="5к,о"/>
      <sheetName val="8к,о"/>
      <sheetName val="6к"/>
      <sheetName val="6о"/>
      <sheetName val="Ч2. 1к,о"/>
      <sheetName val="Ч3."/>
      <sheetName val="Отчет"/>
      <sheetName val="Расчет"/>
      <sheetName val="График"/>
      <sheetName val="нормативы по ступеням"/>
      <sheetName val="компл"/>
    </sheetNames>
    <sheetDataSet>
      <sheetData sheetId="24">
        <row r="161">
          <cell r="D161">
            <v>35465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I47"/>
  <sheetViews>
    <sheetView view="pageBreakPreview" zoomScaleSheetLayoutView="100" zoomScalePageLayoutView="0" workbookViewId="0" topLeftCell="A31">
      <selection activeCell="I37" sqref="I37"/>
    </sheetView>
  </sheetViews>
  <sheetFormatPr defaultColWidth="9.00390625" defaultRowHeight="12.75"/>
  <cols>
    <col min="1" max="8" width="15.75390625" style="0" customWidth="1"/>
    <col min="9" max="9" width="17.375" style="0" customWidth="1"/>
  </cols>
  <sheetData>
    <row r="1" ht="24.75" customHeight="1"/>
    <row r="2" spans="7:9" ht="15.75">
      <c r="G2" s="132"/>
      <c r="H2" s="132"/>
      <c r="I2" s="559" t="s">
        <v>0</v>
      </c>
    </row>
    <row r="3" spans="7:9" ht="15.75">
      <c r="G3" s="132"/>
      <c r="H3" s="132"/>
      <c r="I3" s="559"/>
    </row>
    <row r="4" spans="7:9" ht="18.75" customHeight="1">
      <c r="G4" s="132"/>
      <c r="H4" s="132"/>
      <c r="I4" s="560" t="s">
        <v>648</v>
      </c>
    </row>
    <row r="5" spans="7:9" ht="18" customHeight="1">
      <c r="G5" s="561"/>
      <c r="H5" s="561"/>
      <c r="I5" s="562" t="s">
        <v>649</v>
      </c>
    </row>
    <row r="6" ht="12.75">
      <c r="I6" s="133" t="s">
        <v>43</v>
      </c>
    </row>
    <row r="7" ht="12.75">
      <c r="I7" s="133" t="s">
        <v>44</v>
      </c>
    </row>
    <row r="8" ht="12.75">
      <c r="I8" s="133" t="s">
        <v>45</v>
      </c>
    </row>
    <row r="9" ht="12.75">
      <c r="I9" s="133" t="s">
        <v>46</v>
      </c>
    </row>
    <row r="10" ht="12.75">
      <c r="I10" s="133" t="s">
        <v>47</v>
      </c>
    </row>
    <row r="11" ht="12.75">
      <c r="I11" s="133" t="s">
        <v>48</v>
      </c>
    </row>
    <row r="12" ht="17.25" customHeight="1">
      <c r="I12" s="133"/>
    </row>
    <row r="13" ht="17.25" customHeight="1">
      <c r="I13" s="133"/>
    </row>
    <row r="14" spans="7:9" ht="15.75">
      <c r="G14" s="692" t="s">
        <v>582</v>
      </c>
      <c r="H14" s="692"/>
      <c r="I14" s="692"/>
    </row>
    <row r="15" ht="12.75">
      <c r="I15" s="134" t="s">
        <v>583</v>
      </c>
    </row>
    <row r="16" ht="12.75">
      <c r="I16" s="135"/>
    </row>
    <row r="17" spans="8:9" s="32" customFormat="1" ht="12.75" customHeight="1">
      <c r="H17" s="697" t="s">
        <v>650</v>
      </c>
      <c r="I17" s="697"/>
    </row>
    <row r="18" s="118" customFormat="1" ht="18.75">
      <c r="A18" s="149"/>
    </row>
    <row r="19" spans="1:9" s="118" customFormat="1" ht="18.75">
      <c r="A19" s="149"/>
      <c r="H19" s="32"/>
      <c r="I19" s="563" t="s">
        <v>1</v>
      </c>
    </row>
    <row r="20" spans="1:9" s="118" customFormat="1" ht="26.25">
      <c r="A20" s="149"/>
      <c r="H20" s="564" t="s">
        <v>584</v>
      </c>
      <c r="I20" s="397">
        <v>44927</v>
      </c>
    </row>
    <row r="21" spans="1:9" s="118" customFormat="1" ht="26.25">
      <c r="A21" s="149"/>
      <c r="H21" s="564" t="s">
        <v>585</v>
      </c>
      <c r="I21" s="397">
        <v>45291</v>
      </c>
    </row>
    <row r="22" spans="1:9" s="118" customFormat="1" ht="18.75">
      <c r="A22" s="149"/>
      <c r="H22" s="133" t="s">
        <v>145</v>
      </c>
      <c r="I22" s="168">
        <v>506001</v>
      </c>
    </row>
    <row r="23" spans="1:9" s="118" customFormat="1" ht="31.5" customHeight="1">
      <c r="A23" s="149"/>
      <c r="H23" s="152" t="s">
        <v>146</v>
      </c>
      <c r="I23" s="169">
        <v>74303132</v>
      </c>
    </row>
    <row r="24" spans="1:9" s="118" customFormat="1" ht="18" customHeight="1">
      <c r="A24" s="149"/>
      <c r="H24" s="696" t="s">
        <v>2</v>
      </c>
      <c r="I24" s="167" t="s">
        <v>310</v>
      </c>
    </row>
    <row r="25" spans="1:9" s="118" customFormat="1" ht="18.75">
      <c r="A25" s="149"/>
      <c r="H25" s="696"/>
      <c r="I25" s="170" t="s">
        <v>311</v>
      </c>
    </row>
    <row r="26" spans="1:9" s="118" customFormat="1" ht="19.5" customHeight="1">
      <c r="A26" s="149"/>
      <c r="H26" s="696"/>
      <c r="I26" s="169" t="s">
        <v>312</v>
      </c>
    </row>
    <row r="27" spans="1:9" s="118" customFormat="1" ht="19.5" customHeight="1" hidden="1">
      <c r="A27" s="149"/>
      <c r="H27" s="696"/>
      <c r="I27" s="169"/>
    </row>
    <row r="28" spans="1:9" s="118" customFormat="1" ht="19.5" customHeight="1" hidden="1">
      <c r="A28" s="149"/>
      <c r="H28" s="696"/>
      <c r="I28" s="171"/>
    </row>
    <row r="29" spans="1:9" s="118" customFormat="1" ht="19.5" customHeight="1" hidden="1">
      <c r="A29" s="149"/>
      <c r="H29" s="696"/>
      <c r="I29" s="172"/>
    </row>
    <row r="30" spans="1:9" s="118" customFormat="1" ht="19.5" customHeight="1" hidden="1" thickBot="1">
      <c r="A30" s="149"/>
      <c r="H30" s="696"/>
      <c r="I30" s="169"/>
    </row>
    <row r="31" spans="1:9" s="118" customFormat="1" ht="18.75">
      <c r="A31" s="149"/>
      <c r="H31" s="696"/>
      <c r="I31" s="167" t="s">
        <v>313</v>
      </c>
    </row>
    <row r="32" spans="1:9" s="118" customFormat="1" ht="18.75">
      <c r="A32" s="149"/>
      <c r="H32" s="153"/>
      <c r="I32" s="167" t="s">
        <v>314</v>
      </c>
    </row>
    <row r="33" spans="1:9" s="118" customFormat="1" ht="18.75">
      <c r="A33" s="149"/>
      <c r="H33" s="153"/>
      <c r="I33" s="167" t="s">
        <v>290</v>
      </c>
    </row>
    <row r="34" spans="1:9" s="118" customFormat="1" ht="18.75">
      <c r="A34" s="150"/>
      <c r="H34" s="151"/>
      <c r="I34" s="167" t="s">
        <v>567</v>
      </c>
    </row>
    <row r="35" spans="1:9" ht="18.75">
      <c r="A35" s="693" t="s">
        <v>291</v>
      </c>
      <c r="B35" s="693"/>
      <c r="C35" s="693"/>
      <c r="D35" s="693"/>
      <c r="E35" s="693"/>
      <c r="F35" s="693"/>
      <c r="G35" s="693"/>
      <c r="H35" s="693"/>
      <c r="I35" s="693"/>
    </row>
    <row r="36" spans="1:9" ht="18.75">
      <c r="A36" s="694" t="s">
        <v>586</v>
      </c>
      <c r="B36" s="694"/>
      <c r="C36" s="694"/>
      <c r="D36" s="694"/>
      <c r="E36" s="694"/>
      <c r="F36" s="694"/>
      <c r="G36" s="694"/>
      <c r="H36" s="694"/>
      <c r="I36" s="694"/>
    </row>
    <row r="37" spans="1:5" ht="15.75">
      <c r="A37" s="6"/>
      <c r="E37" s="3" t="s">
        <v>580</v>
      </c>
    </row>
    <row r="38" spans="1:9" ht="38.25" customHeight="1">
      <c r="A38" s="695" t="s">
        <v>297</v>
      </c>
      <c r="B38" s="695"/>
      <c r="C38" s="695"/>
      <c r="D38" s="695"/>
      <c r="E38" s="695"/>
      <c r="F38" s="695"/>
      <c r="G38" s="695"/>
      <c r="H38" s="695"/>
      <c r="I38" s="695"/>
    </row>
    <row r="39" spans="1:9" ht="25.5" customHeight="1">
      <c r="A39" s="136"/>
      <c r="B39" s="136"/>
      <c r="C39" s="136"/>
      <c r="D39" s="136"/>
      <c r="E39" s="136"/>
      <c r="F39" s="136"/>
      <c r="G39" s="136"/>
      <c r="H39" s="136"/>
      <c r="I39" s="136"/>
    </row>
    <row r="40" spans="1:9" ht="22.5" customHeight="1">
      <c r="A40" s="136"/>
      <c r="B40" s="136"/>
      <c r="C40" s="136"/>
      <c r="D40" s="136"/>
      <c r="E40" s="136"/>
      <c r="F40" s="136"/>
      <c r="G40" s="136"/>
      <c r="H40" s="136"/>
      <c r="I40" s="136"/>
    </row>
    <row r="41" spans="1:9" ht="33.75" customHeight="1">
      <c r="A41" s="136"/>
      <c r="B41" s="136"/>
      <c r="C41" s="136"/>
      <c r="D41" s="136"/>
      <c r="E41" s="136"/>
      <c r="F41" s="136"/>
      <c r="G41" s="136"/>
      <c r="H41" s="136"/>
      <c r="I41" s="136"/>
    </row>
    <row r="42" spans="1:9" s="77" customFormat="1" ht="18.75">
      <c r="A42" s="139" t="s">
        <v>309</v>
      </c>
      <c r="B42" s="139"/>
      <c r="C42" s="139"/>
      <c r="D42" s="139"/>
      <c r="E42" s="139"/>
      <c r="F42" s="139"/>
      <c r="G42" s="139"/>
      <c r="H42" s="138"/>
      <c r="I42" s="138"/>
    </row>
    <row r="43" spans="1:7" s="64" customFormat="1" ht="18.75" customHeight="1">
      <c r="A43" s="690" t="s">
        <v>307</v>
      </c>
      <c r="B43" s="690"/>
      <c r="C43" s="690"/>
      <c r="D43" s="690"/>
      <c r="E43" s="690"/>
      <c r="F43" s="690"/>
      <c r="G43" s="690"/>
    </row>
    <row r="44" spans="1:7" s="77" customFormat="1" ht="18.75" customHeight="1">
      <c r="A44" s="690" t="s">
        <v>308</v>
      </c>
      <c r="B44" s="690"/>
      <c r="C44" s="690"/>
      <c r="D44" s="690"/>
      <c r="E44" s="690"/>
      <c r="F44" s="690"/>
      <c r="G44" s="690"/>
    </row>
    <row r="45" spans="1:9" ht="42.75" customHeight="1">
      <c r="A45" s="691"/>
      <c r="B45" s="691"/>
      <c r="C45" s="691"/>
      <c r="D45" s="691"/>
      <c r="E45" s="691"/>
      <c r="F45" s="691"/>
      <c r="G45" s="691"/>
      <c r="H45" s="691"/>
      <c r="I45" s="691"/>
    </row>
    <row r="46" spans="1:9" ht="18.75">
      <c r="A46" s="139"/>
      <c r="B46" s="138"/>
      <c r="C46" s="138"/>
      <c r="D46" s="138"/>
      <c r="E46" s="138"/>
      <c r="F46" s="138"/>
      <c r="G46" s="138"/>
      <c r="H46" s="138"/>
      <c r="I46" s="138"/>
    </row>
    <row r="47" spans="1:9" ht="18.75">
      <c r="A47" s="139"/>
      <c r="B47" s="138"/>
      <c r="C47" s="138"/>
      <c r="D47" s="138"/>
      <c r="E47" s="138"/>
      <c r="F47" s="138"/>
      <c r="G47" s="138"/>
      <c r="H47" s="138"/>
      <c r="I47" s="138"/>
    </row>
  </sheetData>
  <sheetProtection/>
  <mergeCells count="9">
    <mergeCell ref="A44:G44"/>
    <mergeCell ref="A45:I45"/>
    <mergeCell ref="G14:I14"/>
    <mergeCell ref="A35:I35"/>
    <mergeCell ref="A36:I36"/>
    <mergeCell ref="A38:I38"/>
    <mergeCell ref="H24:H31"/>
    <mergeCell ref="A43:G43"/>
    <mergeCell ref="H17:I17"/>
  </mergeCells>
  <printOptions/>
  <pageMargins left="0.85" right="0.15748031496062992" top="0.41" bottom="0.47" header="0.31496062992125984" footer="0.15748031496062992"/>
  <pageSetup fitToHeight="1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38"/>
  <sheetViews>
    <sheetView view="pageBreakPreview" zoomScale="98" zoomScaleSheetLayoutView="98" zoomScalePageLayoutView="0" workbookViewId="0" topLeftCell="A1">
      <selection activeCell="J8" sqref="J8:L8"/>
    </sheetView>
  </sheetViews>
  <sheetFormatPr defaultColWidth="9.00390625" defaultRowHeight="12.75"/>
  <cols>
    <col min="1" max="1" width="12.75390625" style="0" customWidth="1"/>
    <col min="2" max="2" width="14.625" style="0" customWidth="1"/>
    <col min="3" max="3" width="12.75390625" style="0" customWidth="1"/>
    <col min="4" max="5" width="12.375" style="0" customWidth="1"/>
    <col min="6" max="6" width="12.625" style="0" customWidth="1"/>
    <col min="7" max="7" width="34.625" style="69" customWidth="1"/>
    <col min="8" max="8" width="7.25390625" style="0" customWidth="1"/>
    <col min="9" max="9" width="6.25390625" style="0" customWidth="1"/>
    <col min="10" max="10" width="10.125" style="0" customWidth="1"/>
    <col min="13" max="13" width="11.375" style="0" customWidth="1"/>
    <col min="14" max="14" width="11.00390625" style="0" customWidth="1"/>
  </cols>
  <sheetData>
    <row r="1" spans="1:12" ht="18.75">
      <c r="A1" s="693" t="s">
        <v>87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</row>
    <row r="2" ht="16.5" thickBot="1">
      <c r="A2" s="6"/>
    </row>
    <row r="3" spans="1:12" ht="42" customHeight="1" thickBot="1">
      <c r="A3" s="724" t="s">
        <v>151</v>
      </c>
      <c r="B3" s="724"/>
      <c r="C3" s="724"/>
      <c r="D3" s="724"/>
      <c r="E3" s="724"/>
      <c r="F3" s="724"/>
      <c r="G3" s="724"/>
      <c r="H3" s="724"/>
      <c r="I3" s="725" t="s">
        <v>147</v>
      </c>
      <c r="J3" s="726"/>
      <c r="K3" s="800" t="s">
        <v>342</v>
      </c>
      <c r="L3" s="801"/>
    </row>
    <row r="4" spans="1:11" ht="25.5" customHeight="1">
      <c r="A4" s="724" t="s">
        <v>51</v>
      </c>
      <c r="B4" s="724"/>
      <c r="C4" s="724"/>
      <c r="D4" s="724"/>
      <c r="E4" s="724"/>
      <c r="F4" s="724"/>
      <c r="G4" s="724"/>
      <c r="H4" s="724"/>
      <c r="I4" s="62"/>
      <c r="J4" s="62"/>
      <c r="K4" s="62"/>
    </row>
    <row r="5" spans="1:12" ht="21.75" customHeight="1">
      <c r="A5" s="773" t="s">
        <v>152</v>
      </c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</row>
    <row r="6" spans="1:12" ht="38.25" customHeight="1">
      <c r="A6" s="805" t="s">
        <v>53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</row>
    <row r="7" spans="1:14" ht="28.5" customHeight="1">
      <c r="A7" s="705" t="s">
        <v>3</v>
      </c>
      <c r="B7" s="708" t="s">
        <v>25</v>
      </c>
      <c r="C7" s="709"/>
      <c r="D7" s="710"/>
      <c r="E7" s="708" t="s">
        <v>26</v>
      </c>
      <c r="F7" s="710"/>
      <c r="G7" s="708" t="s">
        <v>27</v>
      </c>
      <c r="H7" s="709"/>
      <c r="I7" s="710"/>
      <c r="J7" s="698" t="s">
        <v>54</v>
      </c>
      <c r="K7" s="699"/>
      <c r="L7" s="700"/>
      <c r="M7" s="717" t="s">
        <v>543</v>
      </c>
      <c r="N7" s="718"/>
    </row>
    <row r="8" spans="1:14" ht="57" customHeight="1">
      <c r="A8" s="706"/>
      <c r="B8" s="711"/>
      <c r="C8" s="712"/>
      <c r="D8" s="713"/>
      <c r="E8" s="711"/>
      <c r="F8" s="713"/>
      <c r="G8" s="714"/>
      <c r="H8" s="715"/>
      <c r="I8" s="716"/>
      <c r="J8" s="8" t="s">
        <v>527</v>
      </c>
      <c r="K8" s="8" t="s">
        <v>581</v>
      </c>
      <c r="L8" s="8" t="s">
        <v>587</v>
      </c>
      <c r="M8" s="719"/>
      <c r="N8" s="720"/>
    </row>
    <row r="9" spans="1:14" ht="42" customHeight="1">
      <c r="A9" s="706"/>
      <c r="B9" s="714"/>
      <c r="C9" s="715"/>
      <c r="D9" s="716"/>
      <c r="E9" s="714"/>
      <c r="F9" s="716"/>
      <c r="G9" s="701" t="s">
        <v>4</v>
      </c>
      <c r="H9" s="703" t="s">
        <v>149</v>
      </c>
      <c r="I9" s="704"/>
      <c r="J9" s="705" t="s">
        <v>21</v>
      </c>
      <c r="K9" s="705" t="s">
        <v>6</v>
      </c>
      <c r="L9" s="705" t="s">
        <v>7</v>
      </c>
      <c r="M9" s="705" t="s">
        <v>544</v>
      </c>
      <c r="N9" s="705" t="s">
        <v>545</v>
      </c>
    </row>
    <row r="10" spans="1:14" ht="41.25" customHeight="1">
      <c r="A10" s="707"/>
      <c r="B10" s="410" t="s">
        <v>5</v>
      </c>
      <c r="C10" s="410" t="s">
        <v>5</v>
      </c>
      <c r="D10" s="410" t="s">
        <v>5</v>
      </c>
      <c r="E10" s="410" t="s">
        <v>5</v>
      </c>
      <c r="F10" s="410" t="s">
        <v>5</v>
      </c>
      <c r="G10" s="702"/>
      <c r="H10" s="410" t="s">
        <v>13</v>
      </c>
      <c r="I10" s="10" t="s">
        <v>150</v>
      </c>
      <c r="J10" s="707"/>
      <c r="K10" s="707"/>
      <c r="L10" s="707"/>
      <c r="M10" s="707"/>
      <c r="N10" s="707"/>
    </row>
    <row r="11" spans="1:14" s="15" customFormat="1" ht="11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</row>
    <row r="12" spans="1:14" ht="40.5" customHeight="1">
      <c r="A12" s="775" t="s">
        <v>343</v>
      </c>
      <c r="B12" s="705" t="s">
        <v>58</v>
      </c>
      <c r="C12" s="705" t="s">
        <v>58</v>
      </c>
      <c r="D12" s="705" t="s">
        <v>58</v>
      </c>
      <c r="E12" s="705" t="s">
        <v>58</v>
      </c>
      <c r="F12" s="705" t="s">
        <v>23</v>
      </c>
      <c r="G12" s="10" t="s">
        <v>283</v>
      </c>
      <c r="H12" s="10" t="s">
        <v>40</v>
      </c>
      <c r="I12" s="10">
        <v>744</v>
      </c>
      <c r="J12" s="10">
        <v>100</v>
      </c>
      <c r="K12" s="10">
        <v>100</v>
      </c>
      <c r="L12" s="10">
        <v>100</v>
      </c>
      <c r="M12" s="8">
        <v>0</v>
      </c>
      <c r="N12" s="8">
        <v>0</v>
      </c>
    </row>
    <row r="13" spans="1:14" ht="93" customHeight="1">
      <c r="A13" s="838"/>
      <c r="B13" s="706"/>
      <c r="C13" s="706"/>
      <c r="D13" s="706"/>
      <c r="E13" s="706"/>
      <c r="F13" s="706"/>
      <c r="G13" s="10" t="s">
        <v>284</v>
      </c>
      <c r="H13" s="10" t="s">
        <v>40</v>
      </c>
      <c r="I13" s="10">
        <v>744</v>
      </c>
      <c r="J13" s="10">
        <v>100</v>
      </c>
      <c r="K13" s="10">
        <v>100</v>
      </c>
      <c r="L13" s="10">
        <v>100</v>
      </c>
      <c r="M13" s="8">
        <v>0</v>
      </c>
      <c r="N13" s="8">
        <v>0</v>
      </c>
    </row>
    <row r="14" spans="1:14" ht="54" customHeight="1">
      <c r="A14" s="838"/>
      <c r="B14" s="706"/>
      <c r="C14" s="706"/>
      <c r="D14" s="706"/>
      <c r="E14" s="706"/>
      <c r="F14" s="706"/>
      <c r="G14" s="85" t="s">
        <v>285</v>
      </c>
      <c r="H14" s="10" t="s">
        <v>40</v>
      </c>
      <c r="I14" s="8">
        <v>744</v>
      </c>
      <c r="J14" s="8">
        <v>90</v>
      </c>
      <c r="K14" s="8">
        <v>95</v>
      </c>
      <c r="L14" s="8">
        <v>100</v>
      </c>
      <c r="M14" s="8">
        <v>0</v>
      </c>
      <c r="N14" s="8">
        <v>0</v>
      </c>
    </row>
    <row r="15" spans="1:14" ht="27.75" customHeight="1">
      <c r="A15" s="838"/>
      <c r="B15" s="706"/>
      <c r="C15" s="706"/>
      <c r="D15" s="706"/>
      <c r="E15" s="706"/>
      <c r="F15" s="706"/>
      <c r="G15" s="85" t="s">
        <v>286</v>
      </c>
      <c r="H15" s="8" t="s">
        <v>40</v>
      </c>
      <c r="I15" s="8">
        <v>744</v>
      </c>
      <c r="J15" s="8">
        <v>100</v>
      </c>
      <c r="K15" s="8">
        <v>100</v>
      </c>
      <c r="L15" s="8">
        <v>100</v>
      </c>
      <c r="M15" s="8">
        <v>0</v>
      </c>
      <c r="N15" s="8">
        <v>0</v>
      </c>
    </row>
    <row r="16" spans="1:14" ht="52.5" customHeight="1">
      <c r="A16" s="776"/>
      <c r="B16" s="707"/>
      <c r="C16" s="707"/>
      <c r="D16" s="707"/>
      <c r="E16" s="707"/>
      <c r="F16" s="707"/>
      <c r="G16" s="142" t="s">
        <v>246</v>
      </c>
      <c r="H16" s="8" t="s">
        <v>40</v>
      </c>
      <c r="I16" s="8">
        <v>744</v>
      </c>
      <c r="J16" s="8">
        <v>80</v>
      </c>
      <c r="K16" s="8">
        <v>85</v>
      </c>
      <c r="L16" s="8">
        <v>87</v>
      </c>
      <c r="M16" s="8">
        <v>0</v>
      </c>
      <c r="N16" s="8">
        <v>0</v>
      </c>
    </row>
    <row r="17" spans="1:14" ht="42" customHeight="1">
      <c r="A17" s="775" t="s">
        <v>344</v>
      </c>
      <c r="B17" s="705" t="s">
        <v>58</v>
      </c>
      <c r="C17" s="705" t="s">
        <v>58</v>
      </c>
      <c r="D17" s="705" t="s">
        <v>262</v>
      </c>
      <c r="E17" s="705" t="s">
        <v>58</v>
      </c>
      <c r="F17" s="705" t="s">
        <v>23</v>
      </c>
      <c r="G17" s="10" t="s">
        <v>283</v>
      </c>
      <c r="H17" s="10" t="s">
        <v>40</v>
      </c>
      <c r="I17" s="10">
        <v>744</v>
      </c>
      <c r="J17" s="10">
        <v>100</v>
      </c>
      <c r="K17" s="10">
        <v>100</v>
      </c>
      <c r="L17" s="10">
        <v>100</v>
      </c>
      <c r="M17" s="8">
        <v>0</v>
      </c>
      <c r="N17" s="8">
        <v>0</v>
      </c>
    </row>
    <row r="18" spans="1:14" ht="93.75" customHeight="1">
      <c r="A18" s="838"/>
      <c r="B18" s="706"/>
      <c r="C18" s="706"/>
      <c r="D18" s="706"/>
      <c r="E18" s="706"/>
      <c r="F18" s="706"/>
      <c r="G18" s="10" t="s">
        <v>284</v>
      </c>
      <c r="H18" s="10" t="s">
        <v>40</v>
      </c>
      <c r="I18" s="10">
        <v>744</v>
      </c>
      <c r="J18" s="10">
        <v>100</v>
      </c>
      <c r="K18" s="10">
        <v>100</v>
      </c>
      <c r="L18" s="10">
        <v>100</v>
      </c>
      <c r="M18" s="8">
        <v>0</v>
      </c>
      <c r="N18" s="8">
        <v>0</v>
      </c>
    </row>
    <row r="19" spans="1:14" ht="54.75" customHeight="1">
      <c r="A19" s="838"/>
      <c r="B19" s="706"/>
      <c r="C19" s="706"/>
      <c r="D19" s="706"/>
      <c r="E19" s="706"/>
      <c r="F19" s="706"/>
      <c r="G19" s="85" t="s">
        <v>285</v>
      </c>
      <c r="H19" s="10" t="s">
        <v>40</v>
      </c>
      <c r="I19" s="8">
        <v>744</v>
      </c>
      <c r="J19" s="8">
        <v>90</v>
      </c>
      <c r="K19" s="8">
        <v>95</v>
      </c>
      <c r="L19" s="8">
        <v>100</v>
      </c>
      <c r="M19" s="8">
        <v>0</v>
      </c>
      <c r="N19" s="8">
        <v>0</v>
      </c>
    </row>
    <row r="20" spans="1:14" ht="29.25" customHeight="1">
      <c r="A20" s="838"/>
      <c r="B20" s="706"/>
      <c r="C20" s="706"/>
      <c r="D20" s="706"/>
      <c r="E20" s="706"/>
      <c r="F20" s="706"/>
      <c r="G20" s="85" t="s">
        <v>286</v>
      </c>
      <c r="H20" s="8" t="s">
        <v>40</v>
      </c>
      <c r="I20" s="8">
        <v>744</v>
      </c>
      <c r="J20" s="8">
        <v>100</v>
      </c>
      <c r="K20" s="8">
        <v>100</v>
      </c>
      <c r="L20" s="8">
        <v>100</v>
      </c>
      <c r="M20" s="8">
        <v>0</v>
      </c>
      <c r="N20" s="8">
        <v>0</v>
      </c>
    </row>
    <row r="21" spans="1:14" ht="54" customHeight="1">
      <c r="A21" s="776"/>
      <c r="B21" s="707"/>
      <c r="C21" s="707"/>
      <c r="D21" s="707"/>
      <c r="E21" s="707"/>
      <c r="F21" s="707"/>
      <c r="G21" s="142" t="s">
        <v>246</v>
      </c>
      <c r="H21" s="8" t="s">
        <v>40</v>
      </c>
      <c r="I21" s="8">
        <v>744</v>
      </c>
      <c r="J21" s="8">
        <v>80</v>
      </c>
      <c r="K21" s="8">
        <v>85</v>
      </c>
      <c r="L21" s="8">
        <v>87</v>
      </c>
      <c r="M21" s="8">
        <v>0</v>
      </c>
      <c r="N21" s="8">
        <v>0</v>
      </c>
    </row>
    <row r="22" spans="1:14" ht="43.5" customHeight="1">
      <c r="A22" s="775" t="s">
        <v>345</v>
      </c>
      <c r="B22" s="705" t="s">
        <v>85</v>
      </c>
      <c r="C22" s="705" t="s">
        <v>58</v>
      </c>
      <c r="D22" s="705" t="s">
        <v>58</v>
      </c>
      <c r="E22" s="705" t="s">
        <v>58</v>
      </c>
      <c r="F22" s="705" t="s">
        <v>23</v>
      </c>
      <c r="G22" s="10" t="s">
        <v>283</v>
      </c>
      <c r="H22" s="10" t="s">
        <v>40</v>
      </c>
      <c r="I22" s="10">
        <v>744</v>
      </c>
      <c r="J22" s="10">
        <v>100</v>
      </c>
      <c r="K22" s="10">
        <v>100</v>
      </c>
      <c r="L22" s="10">
        <v>100</v>
      </c>
      <c r="M22" s="8">
        <v>0</v>
      </c>
      <c r="N22" s="8">
        <v>0</v>
      </c>
    </row>
    <row r="23" spans="1:14" ht="92.25" customHeight="1">
      <c r="A23" s="838"/>
      <c r="B23" s="706"/>
      <c r="C23" s="706"/>
      <c r="D23" s="706"/>
      <c r="E23" s="706"/>
      <c r="F23" s="706"/>
      <c r="G23" s="10" t="s">
        <v>284</v>
      </c>
      <c r="H23" s="10" t="s">
        <v>40</v>
      </c>
      <c r="I23" s="10">
        <v>744</v>
      </c>
      <c r="J23" s="10">
        <v>100</v>
      </c>
      <c r="K23" s="10">
        <v>100</v>
      </c>
      <c r="L23" s="10">
        <v>100</v>
      </c>
      <c r="M23" s="8">
        <v>0</v>
      </c>
      <c r="N23" s="8">
        <v>0</v>
      </c>
    </row>
    <row r="24" spans="1:14" ht="55.5" customHeight="1">
      <c r="A24" s="838"/>
      <c r="B24" s="706"/>
      <c r="C24" s="706"/>
      <c r="D24" s="706"/>
      <c r="E24" s="706"/>
      <c r="F24" s="706"/>
      <c r="G24" s="85" t="s">
        <v>285</v>
      </c>
      <c r="H24" s="10" t="s">
        <v>40</v>
      </c>
      <c r="I24" s="8">
        <v>744</v>
      </c>
      <c r="J24" s="8">
        <v>90</v>
      </c>
      <c r="K24" s="8">
        <v>95</v>
      </c>
      <c r="L24" s="8">
        <v>100</v>
      </c>
      <c r="M24" s="8">
        <v>0</v>
      </c>
      <c r="N24" s="8">
        <v>0</v>
      </c>
    </row>
    <row r="25" spans="1:14" ht="27.75" customHeight="1">
      <c r="A25" s="838"/>
      <c r="B25" s="706"/>
      <c r="C25" s="706"/>
      <c r="D25" s="706"/>
      <c r="E25" s="706"/>
      <c r="F25" s="706"/>
      <c r="G25" s="85" t="s">
        <v>286</v>
      </c>
      <c r="H25" s="8" t="s">
        <v>40</v>
      </c>
      <c r="I25" s="8">
        <v>744</v>
      </c>
      <c r="J25" s="8">
        <v>100</v>
      </c>
      <c r="K25" s="8">
        <v>100</v>
      </c>
      <c r="L25" s="8">
        <v>100</v>
      </c>
      <c r="M25" s="8">
        <v>0</v>
      </c>
      <c r="N25" s="8">
        <v>0</v>
      </c>
    </row>
    <row r="26" spans="1:14" ht="55.5" customHeight="1">
      <c r="A26" s="776"/>
      <c r="B26" s="706"/>
      <c r="C26" s="707"/>
      <c r="D26" s="707"/>
      <c r="E26" s="707"/>
      <c r="F26" s="707"/>
      <c r="G26" s="142" t="s">
        <v>246</v>
      </c>
      <c r="H26" s="8" t="s">
        <v>40</v>
      </c>
      <c r="I26" s="8">
        <v>744</v>
      </c>
      <c r="J26" s="8">
        <v>80</v>
      </c>
      <c r="K26" s="8">
        <v>85</v>
      </c>
      <c r="L26" s="8">
        <v>87</v>
      </c>
      <c r="M26" s="8">
        <v>0</v>
      </c>
      <c r="N26" s="8">
        <v>0</v>
      </c>
    </row>
    <row r="27" spans="1:14" ht="41.25" customHeight="1">
      <c r="A27" s="775" t="s">
        <v>346</v>
      </c>
      <c r="B27" s="706"/>
      <c r="C27" s="721" t="s">
        <v>58</v>
      </c>
      <c r="D27" s="721" t="s">
        <v>262</v>
      </c>
      <c r="E27" s="705" t="s">
        <v>58</v>
      </c>
      <c r="F27" s="721" t="s">
        <v>23</v>
      </c>
      <c r="G27" s="8" t="s">
        <v>283</v>
      </c>
      <c r="H27" s="8" t="s">
        <v>40</v>
      </c>
      <c r="I27" s="8">
        <v>744</v>
      </c>
      <c r="J27" s="8">
        <v>100</v>
      </c>
      <c r="K27" s="8">
        <v>100</v>
      </c>
      <c r="L27" s="8">
        <v>100</v>
      </c>
      <c r="M27" s="8">
        <v>0</v>
      </c>
      <c r="N27" s="8">
        <v>0</v>
      </c>
    </row>
    <row r="28" spans="1:14" ht="94.5" customHeight="1">
      <c r="A28" s="838"/>
      <c r="B28" s="706"/>
      <c r="C28" s="721"/>
      <c r="D28" s="721"/>
      <c r="E28" s="706"/>
      <c r="F28" s="721"/>
      <c r="G28" s="8" t="s">
        <v>284</v>
      </c>
      <c r="H28" s="8" t="s">
        <v>40</v>
      </c>
      <c r="I28" s="8">
        <v>744</v>
      </c>
      <c r="J28" s="8">
        <v>100</v>
      </c>
      <c r="K28" s="8">
        <v>100</v>
      </c>
      <c r="L28" s="8">
        <v>100</v>
      </c>
      <c r="M28" s="8">
        <v>0</v>
      </c>
      <c r="N28" s="8">
        <v>0</v>
      </c>
    </row>
    <row r="29" spans="1:14" ht="51.75" customHeight="1">
      <c r="A29" s="838"/>
      <c r="B29" s="706"/>
      <c r="C29" s="721" t="s">
        <v>58</v>
      </c>
      <c r="D29" s="721" t="s">
        <v>262</v>
      </c>
      <c r="E29" s="706"/>
      <c r="F29" s="721" t="s">
        <v>23</v>
      </c>
      <c r="G29" s="85" t="s">
        <v>285</v>
      </c>
      <c r="H29" s="10" t="s">
        <v>40</v>
      </c>
      <c r="I29" s="8">
        <v>744</v>
      </c>
      <c r="J29" s="8">
        <v>90</v>
      </c>
      <c r="K29" s="8">
        <v>95</v>
      </c>
      <c r="L29" s="8">
        <v>100</v>
      </c>
      <c r="M29" s="8">
        <v>0</v>
      </c>
      <c r="N29" s="8">
        <v>0</v>
      </c>
    </row>
    <row r="30" spans="1:14" ht="27.75" customHeight="1">
      <c r="A30" s="838"/>
      <c r="B30" s="706"/>
      <c r="C30" s="721"/>
      <c r="D30" s="721"/>
      <c r="E30" s="706"/>
      <c r="F30" s="721"/>
      <c r="G30" s="85" t="s">
        <v>286</v>
      </c>
      <c r="H30" s="8" t="s">
        <v>40</v>
      </c>
      <c r="I30" s="8">
        <v>744</v>
      </c>
      <c r="J30" s="8">
        <v>100</v>
      </c>
      <c r="K30" s="8">
        <v>100</v>
      </c>
      <c r="L30" s="8">
        <v>100</v>
      </c>
      <c r="M30" s="8">
        <v>0</v>
      </c>
      <c r="N30" s="8">
        <v>0</v>
      </c>
    </row>
    <row r="31" spans="1:14" ht="57" customHeight="1">
      <c r="A31" s="776"/>
      <c r="B31" s="707"/>
      <c r="C31" s="721"/>
      <c r="D31" s="721"/>
      <c r="E31" s="707"/>
      <c r="F31" s="721"/>
      <c r="G31" s="142" t="s">
        <v>246</v>
      </c>
      <c r="H31" s="8" t="s">
        <v>40</v>
      </c>
      <c r="I31" s="8">
        <v>744</v>
      </c>
      <c r="J31" s="8">
        <v>80</v>
      </c>
      <c r="K31" s="8">
        <v>85</v>
      </c>
      <c r="L31" s="8">
        <v>87</v>
      </c>
      <c r="M31" s="8">
        <v>0</v>
      </c>
      <c r="N31" s="8">
        <v>0</v>
      </c>
    </row>
    <row r="32" spans="1:19" ht="58.5" customHeight="1" hidden="1">
      <c r="A32" s="775" t="s">
        <v>225</v>
      </c>
      <c r="B32" s="705" t="s">
        <v>263</v>
      </c>
      <c r="C32" s="705" t="s">
        <v>58</v>
      </c>
      <c r="D32" s="705" t="s">
        <v>58</v>
      </c>
      <c r="E32" s="10"/>
      <c r="F32" s="705" t="s">
        <v>23</v>
      </c>
      <c r="G32" s="10" t="s">
        <v>283</v>
      </c>
      <c r="H32" s="10" t="s">
        <v>40</v>
      </c>
      <c r="I32" s="10">
        <v>744</v>
      </c>
      <c r="J32" s="10">
        <v>100</v>
      </c>
      <c r="K32" s="10">
        <v>100</v>
      </c>
      <c r="L32" s="10">
        <v>100</v>
      </c>
      <c r="M32" s="89"/>
      <c r="N32" s="24"/>
      <c r="O32" s="24"/>
      <c r="P32" s="24"/>
      <c r="Q32" s="24"/>
      <c r="R32" s="24"/>
      <c r="S32" s="41"/>
    </row>
    <row r="33" spans="1:19" ht="105.75" customHeight="1" hidden="1">
      <c r="A33" s="838"/>
      <c r="B33" s="706"/>
      <c r="C33" s="706"/>
      <c r="D33" s="706"/>
      <c r="E33" s="11"/>
      <c r="F33" s="706"/>
      <c r="G33" s="10" t="s">
        <v>284</v>
      </c>
      <c r="H33" s="10" t="s">
        <v>40</v>
      </c>
      <c r="I33" s="10">
        <v>744</v>
      </c>
      <c r="J33" s="10">
        <v>100</v>
      </c>
      <c r="K33" s="10">
        <v>100</v>
      </c>
      <c r="L33" s="10">
        <v>100</v>
      </c>
      <c r="M33" s="89"/>
      <c r="N33" s="24"/>
      <c r="O33" s="24"/>
      <c r="P33" s="24"/>
      <c r="Q33" s="24"/>
      <c r="R33" s="24"/>
      <c r="S33" s="41"/>
    </row>
    <row r="34" spans="1:19" ht="54" customHeight="1" hidden="1">
      <c r="A34" s="838"/>
      <c r="B34" s="706"/>
      <c r="C34" s="706"/>
      <c r="D34" s="706"/>
      <c r="E34" s="11"/>
      <c r="F34" s="706"/>
      <c r="G34" s="85" t="s">
        <v>285</v>
      </c>
      <c r="H34" s="10" t="s">
        <v>40</v>
      </c>
      <c r="I34" s="8">
        <v>744</v>
      </c>
      <c r="J34" s="8">
        <v>90</v>
      </c>
      <c r="K34" s="8">
        <v>95</v>
      </c>
      <c r="L34" s="8">
        <v>100</v>
      </c>
      <c r="M34" s="89"/>
      <c r="N34" s="24"/>
      <c r="O34" s="24"/>
      <c r="P34" s="24"/>
      <c r="Q34" s="24"/>
      <c r="R34" s="24"/>
      <c r="S34" s="41"/>
    </row>
    <row r="35" spans="1:19" ht="30" customHeight="1" hidden="1">
      <c r="A35" s="838"/>
      <c r="B35" s="706"/>
      <c r="C35" s="706"/>
      <c r="D35" s="706"/>
      <c r="E35" s="11"/>
      <c r="F35" s="706"/>
      <c r="G35" s="85" t="s">
        <v>286</v>
      </c>
      <c r="H35" s="8" t="s">
        <v>40</v>
      </c>
      <c r="I35" s="8">
        <v>744</v>
      </c>
      <c r="J35" s="8">
        <v>100</v>
      </c>
      <c r="K35" s="8">
        <v>100</v>
      </c>
      <c r="L35" s="8">
        <v>100</v>
      </c>
      <c r="M35" s="89"/>
      <c r="N35" s="24"/>
      <c r="O35" s="24"/>
      <c r="P35" s="24"/>
      <c r="Q35" s="24"/>
      <c r="R35" s="24"/>
      <c r="S35" s="41"/>
    </row>
    <row r="36" spans="1:19" ht="57.75" customHeight="1" hidden="1">
      <c r="A36" s="776"/>
      <c r="B36" s="707"/>
      <c r="C36" s="707"/>
      <c r="D36" s="707"/>
      <c r="E36" s="405"/>
      <c r="F36" s="707"/>
      <c r="G36" s="142" t="s">
        <v>246</v>
      </c>
      <c r="H36" s="8" t="s">
        <v>40</v>
      </c>
      <c r="I36" s="8">
        <v>744</v>
      </c>
      <c r="J36" s="8">
        <v>80</v>
      </c>
      <c r="K36" s="8">
        <v>85</v>
      </c>
      <c r="L36" s="8">
        <v>87</v>
      </c>
      <c r="M36" s="89"/>
      <c r="N36" s="24"/>
      <c r="O36" s="24"/>
      <c r="P36" s="24"/>
      <c r="Q36" s="24"/>
      <c r="R36" s="24"/>
      <c r="S36" s="41"/>
    </row>
    <row r="37" spans="1:12" ht="43.5" customHeight="1">
      <c r="A37" s="777" t="s">
        <v>62</v>
      </c>
      <c r="B37" s="777"/>
      <c r="C37" s="777"/>
      <c r="D37" s="777"/>
      <c r="E37" s="777"/>
      <c r="F37" s="777"/>
      <c r="G37" s="777"/>
      <c r="H37" s="777"/>
      <c r="I37" s="777"/>
      <c r="J37" s="777"/>
      <c r="K37" s="777"/>
      <c r="L37" s="777"/>
    </row>
    <row r="38" spans="1:11" ht="19.5" customHeight="1">
      <c r="A38" s="23"/>
      <c r="B38" s="23"/>
      <c r="C38" s="23"/>
      <c r="D38" s="23"/>
      <c r="E38" s="23"/>
      <c r="F38" s="23"/>
      <c r="G38" s="419"/>
      <c r="H38" s="23"/>
      <c r="I38" s="23"/>
      <c r="J38" s="23"/>
      <c r="K38" s="23"/>
    </row>
  </sheetData>
  <sheetProtection/>
  <mergeCells count="52">
    <mergeCell ref="E27:E31"/>
    <mergeCell ref="A32:A36"/>
    <mergeCell ref="B32:B36"/>
    <mergeCell ref="C32:C36"/>
    <mergeCell ref="D32:D36"/>
    <mergeCell ref="C29:C31"/>
    <mergeCell ref="D29:D31"/>
    <mergeCell ref="B17:B21"/>
    <mergeCell ref="C17:C21"/>
    <mergeCell ref="D17:D21"/>
    <mergeCell ref="E17:E21"/>
    <mergeCell ref="A22:A26"/>
    <mergeCell ref="B22:B31"/>
    <mergeCell ref="C22:C26"/>
    <mergeCell ref="D22:D26"/>
    <mergeCell ref="E22:E26"/>
    <mergeCell ref="A27:A31"/>
    <mergeCell ref="A6:L6"/>
    <mergeCell ref="E7:F9"/>
    <mergeCell ref="G7:I8"/>
    <mergeCell ref="A7:A10"/>
    <mergeCell ref="B7:D9"/>
    <mergeCell ref="A12:A16"/>
    <mergeCell ref="B12:B16"/>
    <mergeCell ref="C12:C16"/>
    <mergeCell ref="D12:D16"/>
    <mergeCell ref="E12:E16"/>
    <mergeCell ref="A1:L1"/>
    <mergeCell ref="A3:H3"/>
    <mergeCell ref="I3:J3"/>
    <mergeCell ref="K3:L3"/>
    <mergeCell ref="A4:H4"/>
    <mergeCell ref="A5:L5"/>
    <mergeCell ref="J7:L7"/>
    <mergeCell ref="M7:N8"/>
    <mergeCell ref="G9:G10"/>
    <mergeCell ref="H9:I9"/>
    <mergeCell ref="L9:L10"/>
    <mergeCell ref="M9:M10"/>
    <mergeCell ref="N9:N10"/>
    <mergeCell ref="J9:J10"/>
    <mergeCell ref="K9:K10"/>
    <mergeCell ref="F29:F31"/>
    <mergeCell ref="F32:F36"/>
    <mergeCell ref="A37:L37"/>
    <mergeCell ref="F12:F16"/>
    <mergeCell ref="F17:F21"/>
    <mergeCell ref="F22:F26"/>
    <mergeCell ref="C27:C28"/>
    <mergeCell ref="D27:D28"/>
    <mergeCell ref="F27:F28"/>
    <mergeCell ref="A17:A21"/>
  </mergeCells>
  <printOptions/>
  <pageMargins left="0.7086614173228347" right="0.15748031496062992" top="0.31496062992125984" bottom="0.17" header="0.31496062992125984" footer="0.19"/>
  <pageSetup fitToHeight="2" fitToWidth="1"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41"/>
  <sheetViews>
    <sheetView view="pageBreakPreview" zoomScaleSheetLayoutView="100" zoomScalePageLayoutView="0" workbookViewId="0" topLeftCell="D4">
      <selection activeCell="P13" sqref="P13"/>
    </sheetView>
  </sheetViews>
  <sheetFormatPr defaultColWidth="9.00390625" defaultRowHeight="12.75"/>
  <cols>
    <col min="1" max="1" width="13.625" style="0" customWidth="1"/>
    <col min="2" max="2" width="18.625" style="0" customWidth="1"/>
    <col min="3" max="3" width="12.875" style="0" customWidth="1"/>
    <col min="4" max="5" width="12.75390625" style="0" customWidth="1"/>
    <col min="6" max="6" width="12.00390625" style="0" customWidth="1"/>
    <col min="7" max="7" width="9.25390625" style="0" customWidth="1"/>
    <col min="8" max="8" width="6.875" style="0" customWidth="1"/>
    <col min="9" max="9" width="6.375" style="0" customWidth="1"/>
    <col min="10" max="10" width="10.75390625" style="0" customWidth="1"/>
    <col min="11" max="11" width="9.625" style="0" customWidth="1"/>
    <col min="12" max="12" width="10.00390625" style="0" customWidth="1"/>
    <col min="13" max="13" width="10.125" style="0" customWidth="1"/>
    <col min="14" max="14" width="9.25390625" style="0" customWidth="1"/>
    <col min="18" max="18" width="11.125" style="0" customWidth="1"/>
    <col min="19" max="19" width="12.00390625" style="0" customWidth="1"/>
    <col min="20" max="20" width="11.375" style="0" customWidth="1"/>
    <col min="21" max="21" width="10.875" style="0" customWidth="1"/>
    <col min="22" max="22" width="11.75390625" style="0" customWidth="1"/>
    <col min="23" max="23" width="4.125" style="0" customWidth="1"/>
    <col min="24" max="28" width="9.125" style="0" customWidth="1"/>
    <col min="29" max="29" width="8.75390625" style="0" customWidth="1"/>
    <col min="30" max="30" width="10.625" style="0" customWidth="1"/>
  </cols>
  <sheetData>
    <row r="1" spans="1:23" ht="16.5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R1" s="732" t="s">
        <v>236</v>
      </c>
      <c r="S1" s="733"/>
      <c r="T1" s="734"/>
      <c r="U1" s="732" t="s">
        <v>239</v>
      </c>
      <c r="V1" s="733"/>
      <c r="W1" s="734"/>
    </row>
    <row r="2" spans="1:23" ht="16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R2" s="83">
        <f>'1РДО о'!J8+3о!J8+'222о'!I8+4о!J8+5о!J8+'555о'!I8</f>
        <v>178</v>
      </c>
      <c r="S2" s="83">
        <f>'1РДО о'!K8+3о!K8+'222о'!J8+4о!K8+5о!K8+'555о'!J8</f>
        <v>181</v>
      </c>
      <c r="T2" s="83">
        <f>'1РДО о'!L8+3о!L8+'222о'!K8+4о!L8+5о!L8+'555о'!K8</f>
        <v>165</v>
      </c>
      <c r="U2" s="148">
        <f>3о!J10+3о!J12+4о!J10+4о!J12+5о!J10</f>
        <v>0</v>
      </c>
      <c r="V2" s="148">
        <f>3о!K10+3о!K12+4о!K10+4о!K12+5о!K10</f>
        <v>0</v>
      </c>
      <c r="W2" s="148">
        <f>3о!L10+3о!L12+4о!L10+4о!L12+5о!L10</f>
        <v>0</v>
      </c>
    </row>
    <row r="3" spans="1:30" ht="78" customHeight="1">
      <c r="A3" s="705" t="s">
        <v>3</v>
      </c>
      <c r="B3" s="708" t="s">
        <v>25</v>
      </c>
      <c r="C3" s="709"/>
      <c r="D3" s="710"/>
      <c r="E3" s="708" t="s">
        <v>26</v>
      </c>
      <c r="F3" s="710"/>
      <c r="G3" s="721" t="s">
        <v>24</v>
      </c>
      <c r="H3" s="721"/>
      <c r="I3" s="721"/>
      <c r="J3" s="698" t="s">
        <v>154</v>
      </c>
      <c r="K3" s="699"/>
      <c r="L3" s="700"/>
      <c r="M3" s="703" t="s">
        <v>64</v>
      </c>
      <c r="N3" s="767"/>
      <c r="O3" s="704"/>
      <c r="P3" s="737" t="s">
        <v>531</v>
      </c>
      <c r="Q3" s="738"/>
      <c r="W3" s="41"/>
      <c r="X3" s="41"/>
      <c r="Y3" s="41"/>
      <c r="Z3" s="41"/>
      <c r="AA3" s="41"/>
      <c r="AB3" s="41"/>
      <c r="AC3" s="41"/>
      <c r="AD3" s="41"/>
    </row>
    <row r="4" spans="1:30" ht="16.5" customHeight="1">
      <c r="A4" s="706"/>
      <c r="B4" s="711"/>
      <c r="C4" s="712"/>
      <c r="D4" s="713"/>
      <c r="E4" s="711"/>
      <c r="F4" s="713"/>
      <c r="G4" s="765" t="s">
        <v>4</v>
      </c>
      <c r="H4" s="765" t="s">
        <v>149</v>
      </c>
      <c r="I4" s="765"/>
      <c r="J4" s="8" t="s">
        <v>527</v>
      </c>
      <c r="K4" s="8" t="s">
        <v>581</v>
      </c>
      <c r="L4" s="8" t="s">
        <v>587</v>
      </c>
      <c r="M4" s="8" t="s">
        <v>527</v>
      </c>
      <c r="N4" s="8" t="s">
        <v>581</v>
      </c>
      <c r="O4" s="8" t="s">
        <v>587</v>
      </c>
      <c r="P4" s="739"/>
      <c r="Q4" s="740"/>
      <c r="R4" s="762"/>
      <c r="S4" s="762"/>
      <c r="T4" s="762"/>
      <c r="U4" s="379"/>
      <c r="V4" s="71"/>
      <c r="W4" s="41"/>
      <c r="X4" s="758"/>
      <c r="Y4" s="758"/>
      <c r="Z4" s="758"/>
      <c r="AA4" s="759"/>
      <c r="AB4" s="759"/>
      <c r="AC4" s="759"/>
      <c r="AD4" s="41"/>
    </row>
    <row r="5" spans="1:30" ht="39.75" customHeight="1">
      <c r="A5" s="706"/>
      <c r="B5" s="714"/>
      <c r="C5" s="715"/>
      <c r="D5" s="716"/>
      <c r="E5" s="714"/>
      <c r="F5" s="716"/>
      <c r="G5" s="765"/>
      <c r="H5" s="765"/>
      <c r="I5" s="765"/>
      <c r="J5" s="705" t="s">
        <v>21</v>
      </c>
      <c r="K5" s="705" t="s">
        <v>6</v>
      </c>
      <c r="L5" s="705" t="s">
        <v>7</v>
      </c>
      <c r="M5" s="705" t="s">
        <v>21</v>
      </c>
      <c r="N5" s="705" t="s">
        <v>6</v>
      </c>
      <c r="O5" s="705" t="s">
        <v>7</v>
      </c>
      <c r="P5" s="705" t="s">
        <v>532</v>
      </c>
      <c r="Q5" s="737" t="s">
        <v>533</v>
      </c>
      <c r="R5" s="361"/>
      <c r="S5" s="361"/>
      <c r="T5" s="361"/>
      <c r="U5" s="379"/>
      <c r="V5" s="71"/>
      <c r="W5" s="41"/>
      <c r="X5" s="361"/>
      <c r="Y5" s="361"/>
      <c r="Z5" s="361"/>
      <c r="AA5" s="759"/>
      <c r="AB5" s="759"/>
      <c r="AC5" s="759"/>
      <c r="AD5" s="41"/>
    </row>
    <row r="6" spans="1:30" ht="40.5" customHeight="1">
      <c r="A6" s="707"/>
      <c r="B6" s="9" t="s">
        <v>5</v>
      </c>
      <c r="C6" s="66" t="s">
        <v>5</v>
      </c>
      <c r="D6" s="9" t="s">
        <v>5</v>
      </c>
      <c r="E6" s="410" t="s">
        <v>5</v>
      </c>
      <c r="F6" s="80" t="s">
        <v>5</v>
      </c>
      <c r="G6" s="765"/>
      <c r="H6" s="9" t="s">
        <v>13</v>
      </c>
      <c r="I6" s="8" t="s">
        <v>150</v>
      </c>
      <c r="J6" s="707"/>
      <c r="K6" s="707"/>
      <c r="L6" s="707"/>
      <c r="M6" s="707"/>
      <c r="N6" s="707"/>
      <c r="O6" s="707"/>
      <c r="P6" s="707"/>
      <c r="Q6" s="741"/>
      <c r="R6" s="486"/>
      <c r="S6" s="486"/>
      <c r="T6" s="486"/>
      <c r="U6" s="379"/>
      <c r="V6" s="379"/>
      <c r="W6" s="41"/>
      <c r="X6" s="362"/>
      <c r="Y6" s="362"/>
      <c r="Z6" s="362"/>
      <c r="AA6" s="759"/>
      <c r="AB6" s="759"/>
      <c r="AC6" s="759"/>
      <c r="AD6" s="41"/>
    </row>
    <row r="7" spans="1:30" ht="12.7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839" t="s">
        <v>501</v>
      </c>
      <c r="S7" s="840"/>
      <c r="T7" s="840"/>
      <c r="U7" s="813"/>
      <c r="V7" s="813"/>
      <c r="W7" s="41"/>
      <c r="X7" s="364"/>
      <c r="Y7" s="364"/>
      <c r="Z7" s="364"/>
      <c r="AA7" s="364"/>
      <c r="AB7" s="364"/>
      <c r="AC7" s="41"/>
      <c r="AD7" s="41"/>
    </row>
    <row r="8" spans="1:30" s="32" customFormat="1" ht="12.75" customHeight="1">
      <c r="A8" s="10"/>
      <c r="B8" s="39"/>
      <c r="C8" s="39"/>
      <c r="D8" s="34" t="s">
        <v>83</v>
      </c>
      <c r="E8" s="34"/>
      <c r="F8" s="34"/>
      <c r="G8" s="701" t="s">
        <v>65</v>
      </c>
      <c r="H8" s="705" t="s">
        <v>66</v>
      </c>
      <c r="I8" s="705">
        <v>792</v>
      </c>
      <c r="J8" s="34">
        <f>SUM(J9:J13)</f>
        <v>87</v>
      </c>
      <c r="K8" s="34">
        <f>SUM(K9:K13)</f>
        <v>87</v>
      </c>
      <c r="L8" s="34">
        <f>SUM(L9:L13)</f>
        <v>79</v>
      </c>
      <c r="M8" s="310">
        <f>(M9*J9+M10*J10+M11*J11+M12*J12)/J8</f>
        <v>409458.8168539326</v>
      </c>
      <c r="N8" s="310">
        <f>(N9*K9+N10*K10+N11*K11+N12*K12)/K8</f>
        <v>407342.97191011236</v>
      </c>
      <c r="O8" s="114">
        <f>(O9*L9+O10*L10+O11*L11+O12*L12)/L8</f>
        <v>463805.4451002702</v>
      </c>
      <c r="P8" s="114"/>
      <c r="Q8" s="114"/>
      <c r="R8" s="764"/>
      <c r="S8" s="541">
        <v>2020</v>
      </c>
      <c r="T8" s="541">
        <v>2021</v>
      </c>
      <c r="U8" s="542">
        <v>2022</v>
      </c>
      <c r="V8" s="117"/>
      <c r="W8" s="137"/>
      <c r="X8" s="364"/>
      <c r="Y8" s="364"/>
      <c r="Z8" s="364"/>
      <c r="AA8" s="365"/>
      <c r="AB8" s="365"/>
      <c r="AC8" s="365"/>
      <c r="AD8" s="366"/>
    </row>
    <row r="9" spans="1:30" ht="36" customHeight="1">
      <c r="A9" s="127" t="s">
        <v>343</v>
      </c>
      <c r="B9" s="10" t="s">
        <v>58</v>
      </c>
      <c r="C9" s="10" t="s">
        <v>58</v>
      </c>
      <c r="D9" s="10" t="s">
        <v>58</v>
      </c>
      <c r="E9" s="10" t="s">
        <v>58</v>
      </c>
      <c r="F9" s="10" t="s">
        <v>23</v>
      </c>
      <c r="G9" s="812"/>
      <c r="H9" s="706"/>
      <c r="I9" s="706"/>
      <c r="J9" s="8">
        <v>87</v>
      </c>
      <c r="K9" s="8">
        <v>87</v>
      </c>
      <c r="L9" s="8">
        <v>79</v>
      </c>
      <c r="M9" s="27">
        <f>расчет!N5/4о!J9</f>
        <v>409458.8168539326</v>
      </c>
      <c r="N9" s="27">
        <f>расчет!O5/4о!K9</f>
        <v>407342.97191011236</v>
      </c>
      <c r="O9" s="27">
        <f>расчет!P5/4о!L9</f>
        <v>463805.4451002702</v>
      </c>
      <c r="P9" s="27">
        <v>5</v>
      </c>
      <c r="Q9" s="27">
        <v>4</v>
      </c>
      <c r="R9" s="131">
        <f>'нормативы по ступеням'!D111</f>
        <v>243512</v>
      </c>
      <c r="S9" s="97">
        <f>J9*M9</f>
        <v>35622917.06629214</v>
      </c>
      <c r="T9" s="97">
        <f>K9*N9</f>
        <v>35438838.55617978</v>
      </c>
      <c r="U9" s="97">
        <f>L9*O9</f>
        <v>36640630.16292135</v>
      </c>
      <c r="V9" s="488"/>
      <c r="W9" s="41"/>
      <c r="X9" s="367"/>
      <c r="Y9" s="367"/>
      <c r="Z9" s="367"/>
      <c r="AA9" s="368"/>
      <c r="AB9" s="368"/>
      <c r="AC9" s="368"/>
      <c r="AD9" s="369"/>
    </row>
    <row r="10" spans="1:30" ht="68.25" customHeight="1">
      <c r="A10" s="127" t="s">
        <v>344</v>
      </c>
      <c r="B10" s="10" t="s">
        <v>58</v>
      </c>
      <c r="C10" s="10" t="s">
        <v>58</v>
      </c>
      <c r="D10" s="8" t="s">
        <v>262</v>
      </c>
      <c r="E10" s="10"/>
      <c r="F10" s="10" t="s">
        <v>23</v>
      </c>
      <c r="G10" s="812"/>
      <c r="H10" s="706"/>
      <c r="I10" s="706"/>
      <c r="J10" s="8">
        <v>0</v>
      </c>
      <c r="K10" s="8">
        <v>0</v>
      </c>
      <c r="L10" s="8">
        <v>0</v>
      </c>
      <c r="M10" s="113">
        <f aca="true" t="shared" si="0" ref="M10:O13">AA10</f>
        <v>0</v>
      </c>
      <c r="N10" s="113">
        <f t="shared" si="0"/>
        <v>0</v>
      </c>
      <c r="O10" s="113">
        <f t="shared" si="0"/>
        <v>0</v>
      </c>
      <c r="P10" s="113"/>
      <c r="Q10" s="113"/>
      <c r="R10" s="92">
        <f>'нормативы по ступеням'!AC4</f>
        <v>0</v>
      </c>
      <c r="S10" s="93">
        <f>J10*R10</f>
        <v>0</v>
      </c>
      <c r="T10" s="97" t="e">
        <f>T15/S15*R10+R10</f>
        <v>#DIV/0!</v>
      </c>
      <c r="U10" s="539" t="e">
        <f>T10*J10</f>
        <v>#DIV/0!</v>
      </c>
      <c r="V10" s="309"/>
      <c r="W10" s="41"/>
      <c r="X10" s="367"/>
      <c r="Y10" s="367"/>
      <c r="Z10" s="367"/>
      <c r="AA10" s="368"/>
      <c r="AB10" s="368"/>
      <c r="AC10" s="368"/>
      <c r="AD10" s="369"/>
    </row>
    <row r="11" spans="1:30" ht="28.5" customHeight="1">
      <c r="A11" s="17" t="s">
        <v>345</v>
      </c>
      <c r="B11" s="705" t="s">
        <v>85</v>
      </c>
      <c r="C11" s="10" t="s">
        <v>58</v>
      </c>
      <c r="D11" s="10" t="s">
        <v>58</v>
      </c>
      <c r="E11" s="10"/>
      <c r="F11" s="8" t="s">
        <v>23</v>
      </c>
      <c r="G11" s="812"/>
      <c r="H11" s="706"/>
      <c r="I11" s="706"/>
      <c r="J11" s="8">
        <v>0</v>
      </c>
      <c r="K11" s="8">
        <v>0</v>
      </c>
      <c r="L11" s="8">
        <v>0</v>
      </c>
      <c r="M11" s="113">
        <f t="shared" si="0"/>
        <v>0</v>
      </c>
      <c r="N11" s="113">
        <f t="shared" si="0"/>
        <v>0</v>
      </c>
      <c r="O11" s="113">
        <f t="shared" si="0"/>
        <v>0</v>
      </c>
      <c r="P11" s="113"/>
      <c r="Q11" s="113"/>
      <c r="R11" s="92"/>
      <c r="S11" s="93">
        <f>J11*R11</f>
        <v>0</v>
      </c>
      <c r="T11" s="97" t="e">
        <f>T15/S15*R11+R11</f>
        <v>#DIV/0!</v>
      </c>
      <c r="U11" s="540" t="e">
        <f>T11*J11</f>
        <v>#DIV/0!</v>
      </c>
      <c r="V11" s="309"/>
      <c r="W11" s="41"/>
      <c r="X11" s="367"/>
      <c r="Y11" s="367"/>
      <c r="Z11" s="367"/>
      <c r="AA11" s="368"/>
      <c r="AB11" s="368"/>
      <c r="AC11" s="368"/>
      <c r="AD11" s="369"/>
    </row>
    <row r="12" spans="1:30" ht="69" customHeight="1">
      <c r="A12" s="17" t="s">
        <v>346</v>
      </c>
      <c r="B12" s="707"/>
      <c r="C12" s="8" t="s">
        <v>58</v>
      </c>
      <c r="D12" s="8" t="s">
        <v>262</v>
      </c>
      <c r="E12" s="8"/>
      <c r="F12" s="8" t="s">
        <v>23</v>
      </c>
      <c r="G12" s="812"/>
      <c r="H12" s="706"/>
      <c r="I12" s="706"/>
      <c r="J12" s="8">
        <v>0</v>
      </c>
      <c r="K12" s="8">
        <v>0</v>
      </c>
      <c r="L12" s="8">
        <v>0</v>
      </c>
      <c r="M12" s="65"/>
      <c r="N12" s="65"/>
      <c r="O12" s="65"/>
      <c r="P12" s="65"/>
      <c r="Q12" s="65"/>
      <c r="R12" s="92">
        <f>'нормативы по ступеням'!D160</f>
        <v>1072586</v>
      </c>
      <c r="S12" s="93">
        <f>J12*R12</f>
        <v>0</v>
      </c>
      <c r="T12" s="97" t="e">
        <f>T15/S15*R12+R12</f>
        <v>#DIV/0!</v>
      </c>
      <c r="U12" s="540" t="e">
        <f>T12*J12</f>
        <v>#DIV/0!</v>
      </c>
      <c r="V12" s="309"/>
      <c r="W12" s="41"/>
      <c r="X12" s="367"/>
      <c r="Y12" s="367"/>
      <c r="Z12" s="367"/>
      <c r="AA12" s="368"/>
      <c r="AB12" s="368"/>
      <c r="AC12" s="368"/>
      <c r="AD12" s="369"/>
    </row>
    <row r="13" spans="1:30" ht="117.75" customHeight="1">
      <c r="A13" s="17" t="s">
        <v>225</v>
      </c>
      <c r="B13" s="8" t="s">
        <v>263</v>
      </c>
      <c r="C13" s="8" t="s">
        <v>58</v>
      </c>
      <c r="D13" s="8" t="s">
        <v>58</v>
      </c>
      <c r="E13" s="8"/>
      <c r="F13" s="8" t="s">
        <v>23</v>
      </c>
      <c r="G13" s="702"/>
      <c r="H13" s="707"/>
      <c r="I13" s="707"/>
      <c r="J13" s="8">
        <v>0</v>
      </c>
      <c r="K13" s="8">
        <v>0</v>
      </c>
      <c r="L13" s="8">
        <v>0</v>
      </c>
      <c r="M13" s="113">
        <f t="shared" si="0"/>
        <v>0</v>
      </c>
      <c r="N13" s="113">
        <f t="shared" si="0"/>
        <v>0</v>
      </c>
      <c r="O13" s="113">
        <f t="shared" si="0"/>
        <v>0</v>
      </c>
      <c r="P13" s="113"/>
      <c r="Q13" s="113"/>
      <c r="R13" s="532">
        <v>97947</v>
      </c>
      <c r="S13" s="543">
        <f>J13*R13</f>
        <v>0</v>
      </c>
      <c r="T13" s="490" t="e">
        <f>T15/S15*R13+R13</f>
        <v>#DIV/0!</v>
      </c>
      <c r="U13" s="544" t="e">
        <f>T13*J13</f>
        <v>#DIV/0!</v>
      </c>
      <c r="V13" s="309"/>
      <c r="W13" s="41"/>
      <c r="X13" s="373"/>
      <c r="Y13" s="373"/>
      <c r="Z13" s="373"/>
      <c r="AA13" s="368"/>
      <c r="AB13" s="368"/>
      <c r="AC13" s="368"/>
      <c r="AD13" s="369"/>
    </row>
    <row r="14" spans="1:30" ht="12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R14" s="41"/>
      <c r="S14" s="533"/>
      <c r="T14" s="41"/>
      <c r="U14" s="380"/>
      <c r="V14" s="41"/>
      <c r="W14" s="41"/>
      <c r="X14" s="758"/>
      <c r="Y14" s="758"/>
      <c r="Z14" s="758"/>
      <c r="AA14" s="41"/>
      <c r="AB14" s="41"/>
      <c r="AC14" s="41"/>
      <c r="AD14" s="371"/>
    </row>
    <row r="15" spans="1:30" ht="35.25" customHeight="1">
      <c r="A15" s="844" t="s">
        <v>67</v>
      </c>
      <c r="B15" s="844"/>
      <c r="C15" s="844"/>
      <c r="D15" s="844"/>
      <c r="E15" s="844"/>
      <c r="F15" s="844"/>
      <c r="G15" s="844"/>
      <c r="H15" s="844"/>
      <c r="I15" s="844"/>
      <c r="J15" s="844"/>
      <c r="K15" s="844"/>
      <c r="L15" s="844"/>
      <c r="M15" s="844"/>
      <c r="N15" s="844"/>
      <c r="O15" s="844"/>
      <c r="P15" s="356"/>
      <c r="Q15" s="356"/>
      <c r="R15" s="493"/>
      <c r="S15" s="494"/>
      <c r="T15" s="368"/>
      <c r="U15" s="371"/>
      <c r="V15" s="495"/>
      <c r="W15" s="41"/>
      <c r="X15" s="372"/>
      <c r="Y15" s="372"/>
      <c r="Z15" s="372"/>
      <c r="AA15" s="41"/>
      <c r="AB15" s="41"/>
      <c r="AC15" s="41"/>
      <c r="AD15" s="41"/>
    </row>
    <row r="16" spans="18:30" ht="12.75">
      <c r="R16" s="757"/>
      <c r="S16" s="757"/>
      <c r="T16" s="757"/>
      <c r="U16" s="41"/>
      <c r="W16" s="41"/>
      <c r="X16" s="41"/>
      <c r="Y16" s="41"/>
      <c r="Z16" s="41"/>
      <c r="AA16" s="41"/>
      <c r="AB16" s="41"/>
      <c r="AC16" s="41"/>
      <c r="AD16" s="41"/>
    </row>
    <row r="17" spans="1:30" ht="18.75">
      <c r="A17" s="5" t="s">
        <v>68</v>
      </c>
      <c r="R17" s="309"/>
      <c r="S17" s="309"/>
      <c r="T17" s="309"/>
      <c r="U17" s="41"/>
      <c r="W17" s="41"/>
      <c r="X17" s="41"/>
      <c r="Y17" s="41"/>
      <c r="Z17" s="41"/>
      <c r="AA17" s="41"/>
      <c r="AB17" s="41"/>
      <c r="AC17" s="41"/>
      <c r="AD17" s="41"/>
    </row>
    <row r="18" spans="18:21" ht="12.75">
      <c r="R18" s="309"/>
      <c r="S18" s="309"/>
      <c r="T18" s="309"/>
      <c r="U18" s="41"/>
    </row>
    <row r="19" spans="1:21" ht="12.75" customHeight="1">
      <c r="A19" s="714" t="s">
        <v>14</v>
      </c>
      <c r="B19" s="715"/>
      <c r="C19" s="715"/>
      <c r="D19" s="715"/>
      <c r="E19" s="715"/>
      <c r="F19" s="715"/>
      <c r="G19" s="715"/>
      <c r="H19" s="715"/>
      <c r="I19" s="715"/>
      <c r="J19" s="715"/>
      <c r="K19" s="715"/>
      <c r="L19" s="715"/>
      <c r="M19" s="715"/>
      <c r="N19" s="715"/>
      <c r="O19" s="715"/>
      <c r="P19" s="349"/>
      <c r="Q19" s="349"/>
      <c r="R19" s="309"/>
      <c r="S19" s="309"/>
      <c r="T19" s="309"/>
      <c r="U19" s="41"/>
    </row>
    <row r="20" spans="1:21" ht="25.5" customHeight="1">
      <c r="A20" s="156" t="s">
        <v>9</v>
      </c>
      <c r="B20" s="156" t="s">
        <v>10</v>
      </c>
      <c r="C20" s="156" t="s">
        <v>11</v>
      </c>
      <c r="D20" s="156" t="s">
        <v>12</v>
      </c>
      <c r="E20" s="703" t="s">
        <v>13</v>
      </c>
      <c r="F20" s="767"/>
      <c r="G20" s="767"/>
      <c r="H20" s="767"/>
      <c r="I20" s="767"/>
      <c r="J20" s="767"/>
      <c r="K20" s="767"/>
      <c r="L20" s="767"/>
      <c r="M20" s="767"/>
      <c r="N20" s="767"/>
      <c r="O20" s="704"/>
      <c r="P20" s="349"/>
      <c r="Q20" s="349"/>
      <c r="R20" s="309"/>
      <c r="S20" s="309"/>
      <c r="T20" s="309"/>
      <c r="U20" s="41"/>
    </row>
    <row r="21" spans="1:21" s="15" customFormat="1" ht="12.75" customHeight="1">
      <c r="A21" s="159">
        <v>1</v>
      </c>
      <c r="B21" s="159">
        <v>2</v>
      </c>
      <c r="C21" s="159">
        <v>3</v>
      </c>
      <c r="D21" s="159">
        <v>4</v>
      </c>
      <c r="E21" s="786">
        <v>5</v>
      </c>
      <c r="F21" s="788"/>
      <c r="G21" s="788"/>
      <c r="H21" s="788"/>
      <c r="I21" s="788"/>
      <c r="J21" s="788"/>
      <c r="K21" s="788"/>
      <c r="L21" s="788"/>
      <c r="M21" s="788"/>
      <c r="N21" s="788"/>
      <c r="O21" s="787"/>
      <c r="P21" s="360"/>
      <c r="Q21" s="360"/>
      <c r="R21" s="545"/>
      <c r="S21" s="545"/>
      <c r="T21" s="545"/>
      <c r="U21" s="526"/>
    </row>
    <row r="22" spans="1:21" ht="58.5" customHeight="1">
      <c r="A22" s="157" t="s">
        <v>28</v>
      </c>
      <c r="B22" s="157" t="s">
        <v>29</v>
      </c>
      <c r="C22" s="157" t="s">
        <v>197</v>
      </c>
      <c r="D22" s="157" t="s">
        <v>198</v>
      </c>
      <c r="E22" s="703" t="s">
        <v>199</v>
      </c>
      <c r="F22" s="767"/>
      <c r="G22" s="767"/>
      <c r="H22" s="767"/>
      <c r="I22" s="767"/>
      <c r="J22" s="767"/>
      <c r="K22" s="767"/>
      <c r="L22" s="767"/>
      <c r="M22" s="767"/>
      <c r="N22" s="767"/>
      <c r="O22" s="704"/>
      <c r="P22" s="349"/>
      <c r="Q22" s="349"/>
      <c r="R22" s="41"/>
      <c r="S22" s="41"/>
      <c r="T22" s="41"/>
      <c r="U22" s="41"/>
    </row>
    <row r="23" spans="1:17" s="77" customFormat="1" ht="66.75" customHeight="1" hidden="1">
      <c r="A23" s="85" t="s">
        <v>28</v>
      </c>
      <c r="B23" s="85" t="s">
        <v>29</v>
      </c>
      <c r="C23" s="85" t="s">
        <v>316</v>
      </c>
      <c r="D23" s="85" t="s">
        <v>317</v>
      </c>
      <c r="E23" s="841" t="s">
        <v>318</v>
      </c>
      <c r="F23" s="842"/>
      <c r="G23" s="842"/>
      <c r="H23" s="842"/>
      <c r="I23" s="842"/>
      <c r="J23" s="842"/>
      <c r="K23" s="842"/>
      <c r="L23" s="842"/>
      <c r="M23" s="842"/>
      <c r="N23" s="842"/>
      <c r="O23" s="843"/>
      <c r="P23" s="374"/>
      <c r="Q23" s="374"/>
    </row>
    <row r="24" spans="1:6" ht="12.75">
      <c r="A24" s="154"/>
      <c r="B24" s="154"/>
      <c r="C24" s="31"/>
      <c r="D24" s="31"/>
      <c r="E24" s="31"/>
      <c r="F24" s="31"/>
    </row>
    <row r="25" ht="18.75">
      <c r="A25" s="5" t="s">
        <v>69</v>
      </c>
    </row>
    <row r="26" ht="24" customHeight="1">
      <c r="A26" s="5" t="s">
        <v>70</v>
      </c>
    </row>
    <row r="27" spans="1:24" ht="12.75" customHeight="1">
      <c r="A27" s="815" t="s">
        <v>325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  <c r="P27" s="574"/>
      <c r="Q27" s="574"/>
      <c r="V27" s="579"/>
      <c r="W27" s="579"/>
      <c r="X27" s="579"/>
    </row>
    <row r="28" spans="1:27" ht="18" customHeight="1">
      <c r="A28" s="753" t="s">
        <v>326</v>
      </c>
      <c r="B28" s="753"/>
      <c r="C28" s="753"/>
      <c r="D28" s="753"/>
      <c r="E28" s="753"/>
      <c r="F28" s="753"/>
      <c r="G28" s="753"/>
      <c r="H28" s="753"/>
      <c r="I28" s="753"/>
      <c r="J28" s="753"/>
      <c r="K28" s="753"/>
      <c r="L28" s="753"/>
      <c r="M28" s="753"/>
      <c r="N28" s="753"/>
      <c r="O28" s="753"/>
      <c r="P28" s="345"/>
      <c r="Q28" s="345"/>
      <c r="V28" s="579"/>
      <c r="W28" s="579"/>
      <c r="X28" s="579"/>
      <c r="Y28" s="479"/>
      <c r="Z28" s="479"/>
      <c r="AA28" s="479"/>
    </row>
    <row r="29" spans="1:27" ht="16.5" customHeight="1">
      <c r="A29" s="768" t="s">
        <v>525</v>
      </c>
      <c r="B29" s="768"/>
      <c r="C29" s="768"/>
      <c r="D29" s="768"/>
      <c r="E29" s="768"/>
      <c r="F29" s="768"/>
      <c r="G29" s="768"/>
      <c r="H29" s="768"/>
      <c r="I29" s="768"/>
      <c r="J29" s="768"/>
      <c r="K29" s="768"/>
      <c r="L29" s="768"/>
      <c r="M29" s="768"/>
      <c r="N29" s="768"/>
      <c r="O29" s="768"/>
      <c r="P29" s="346"/>
      <c r="Q29" s="346"/>
      <c r="V29" s="579"/>
      <c r="W29" s="579"/>
      <c r="X29" s="579"/>
      <c r="Y29" s="472"/>
      <c r="Z29" s="472"/>
      <c r="AA29" s="472"/>
    </row>
    <row r="30" spans="1:27" ht="25.5" customHeight="1">
      <c r="A30" s="753" t="s">
        <v>593</v>
      </c>
      <c r="B30" s="753"/>
      <c r="C30" s="753"/>
      <c r="D30" s="753"/>
      <c r="E30" s="753"/>
      <c r="F30" s="753"/>
      <c r="G30" s="753"/>
      <c r="H30" s="753"/>
      <c r="I30" s="753"/>
      <c r="J30" s="753"/>
      <c r="K30" s="753"/>
      <c r="L30" s="753"/>
      <c r="M30" s="753"/>
      <c r="N30" s="753"/>
      <c r="O30" s="753"/>
      <c r="P30" s="346"/>
      <c r="Q30" s="346"/>
      <c r="V30" s="579"/>
      <c r="W30" s="579"/>
      <c r="X30" s="579"/>
      <c r="Y30" s="472"/>
      <c r="Z30" s="472"/>
      <c r="AA30" s="472"/>
    </row>
    <row r="31" spans="1:24" ht="69" customHeight="1">
      <c r="A31" s="760" t="s">
        <v>526</v>
      </c>
      <c r="B31" s="760"/>
      <c r="C31" s="760"/>
      <c r="D31" s="760"/>
      <c r="E31" s="760"/>
      <c r="F31" s="760"/>
      <c r="G31" s="760"/>
      <c r="H31" s="760"/>
      <c r="I31" s="760"/>
      <c r="J31" s="760"/>
      <c r="K31" s="760"/>
      <c r="L31" s="760"/>
      <c r="M31" s="760"/>
      <c r="N31" s="760"/>
      <c r="O31" s="760"/>
      <c r="P31" s="111"/>
      <c r="Q31" s="111"/>
      <c r="V31" s="479"/>
      <c r="W31" s="479"/>
      <c r="X31" s="479"/>
    </row>
    <row r="32" spans="1:24" ht="27.75" customHeight="1">
      <c r="A32" s="760" t="s">
        <v>245</v>
      </c>
      <c r="B32" s="760"/>
      <c r="C32" s="760"/>
      <c r="D32" s="760"/>
      <c r="E32" s="760"/>
      <c r="F32" s="760"/>
      <c r="G32" s="760"/>
      <c r="H32" s="760"/>
      <c r="I32" s="760"/>
      <c r="J32" s="760"/>
      <c r="K32" s="760"/>
      <c r="L32" s="760"/>
      <c r="M32" s="760"/>
      <c r="N32" s="760"/>
      <c r="O32" s="760"/>
      <c r="P32" s="111"/>
      <c r="Q32" s="111"/>
      <c r="V32" s="479"/>
      <c r="W32" s="479"/>
      <c r="X32" s="479"/>
    </row>
    <row r="33" spans="1:17" s="138" customFormat="1" ht="28.5" customHeight="1">
      <c r="A33" s="769" t="s">
        <v>601</v>
      </c>
      <c r="B33" s="769"/>
      <c r="C33" s="769"/>
      <c r="D33" s="769"/>
      <c r="E33" s="769"/>
      <c r="F33" s="769"/>
      <c r="G33" s="769"/>
      <c r="H33" s="769"/>
      <c r="I33" s="769"/>
      <c r="J33" s="769"/>
      <c r="K33" s="769"/>
      <c r="L33" s="769"/>
      <c r="M33" s="769"/>
      <c r="N33" s="769"/>
      <c r="O33" s="769"/>
      <c r="P33" s="609"/>
      <c r="Q33" s="609"/>
    </row>
    <row r="34" spans="1:24" ht="19.5" customHeight="1">
      <c r="A34" s="760" t="s">
        <v>72</v>
      </c>
      <c r="B34" s="760"/>
      <c r="C34" s="760"/>
      <c r="D34" s="760"/>
      <c r="E34" s="760"/>
      <c r="F34" s="760"/>
      <c r="G34" s="760"/>
      <c r="H34" s="760"/>
      <c r="I34" s="760"/>
      <c r="J34" s="760"/>
      <c r="K34" s="760"/>
      <c r="L34" s="760"/>
      <c r="M34" s="760"/>
      <c r="N34" s="760"/>
      <c r="O34" s="760"/>
      <c r="P34" s="111"/>
      <c r="Q34" s="111"/>
      <c r="V34" s="579"/>
      <c r="W34" s="579"/>
      <c r="X34" s="579"/>
    </row>
    <row r="35" ht="18.75">
      <c r="A35" s="5" t="s">
        <v>73</v>
      </c>
    </row>
    <row r="36" ht="15.75">
      <c r="A36" s="29"/>
    </row>
    <row r="37" spans="1:17" ht="27" customHeight="1">
      <c r="A37" s="698" t="s">
        <v>15</v>
      </c>
      <c r="B37" s="699"/>
      <c r="C37" s="699"/>
      <c r="D37" s="700"/>
      <c r="E37" s="698" t="s">
        <v>74</v>
      </c>
      <c r="F37" s="699"/>
      <c r="G37" s="699"/>
      <c r="H37" s="699"/>
      <c r="I37" s="699"/>
      <c r="J37" s="699"/>
      <c r="K37" s="699"/>
      <c r="L37" s="700"/>
      <c r="M37" s="698" t="s">
        <v>16</v>
      </c>
      <c r="N37" s="699"/>
      <c r="O37" s="700"/>
      <c r="P37" s="24"/>
      <c r="Q37" s="24"/>
    </row>
    <row r="38" spans="1:17" s="15" customFormat="1" ht="12.75" customHeight="1">
      <c r="A38" s="754">
        <v>1</v>
      </c>
      <c r="B38" s="755"/>
      <c r="C38" s="755"/>
      <c r="D38" s="756"/>
      <c r="E38" s="754">
        <v>2</v>
      </c>
      <c r="F38" s="755"/>
      <c r="G38" s="755"/>
      <c r="H38" s="755"/>
      <c r="I38" s="755"/>
      <c r="J38" s="755"/>
      <c r="K38" s="755"/>
      <c r="L38" s="756"/>
      <c r="M38" s="754">
        <v>3</v>
      </c>
      <c r="N38" s="755"/>
      <c r="O38" s="756"/>
      <c r="P38" s="355"/>
      <c r="Q38" s="355"/>
    </row>
    <row r="39" spans="1:17" ht="57" customHeight="1">
      <c r="A39" s="698" t="s">
        <v>30</v>
      </c>
      <c r="B39" s="699"/>
      <c r="C39" s="699"/>
      <c r="D39" s="700"/>
      <c r="E39" s="698" t="s">
        <v>31</v>
      </c>
      <c r="F39" s="699"/>
      <c r="G39" s="699"/>
      <c r="H39" s="699"/>
      <c r="I39" s="699"/>
      <c r="J39" s="699"/>
      <c r="K39" s="699"/>
      <c r="L39" s="700"/>
      <c r="M39" s="698" t="s">
        <v>32</v>
      </c>
      <c r="N39" s="699"/>
      <c r="O39" s="700"/>
      <c r="P39" s="24"/>
      <c r="Q39" s="24"/>
    </row>
    <row r="40" spans="1:17" ht="66" customHeight="1">
      <c r="A40" s="698" t="s">
        <v>327</v>
      </c>
      <c r="B40" s="699"/>
      <c r="C40" s="699"/>
      <c r="D40" s="700"/>
      <c r="E40" s="698" t="s">
        <v>328</v>
      </c>
      <c r="F40" s="699"/>
      <c r="G40" s="699"/>
      <c r="H40" s="699"/>
      <c r="I40" s="699"/>
      <c r="J40" s="699"/>
      <c r="K40" s="699"/>
      <c r="L40" s="700"/>
      <c r="M40" s="698" t="s">
        <v>329</v>
      </c>
      <c r="N40" s="699"/>
      <c r="O40" s="700"/>
      <c r="P40" s="24"/>
      <c r="Q40" s="24"/>
    </row>
    <row r="41" spans="1:17" ht="60" customHeight="1">
      <c r="A41" s="698" t="s">
        <v>330</v>
      </c>
      <c r="B41" s="699"/>
      <c r="C41" s="699"/>
      <c r="D41" s="700"/>
      <c r="E41" s="698" t="s">
        <v>331</v>
      </c>
      <c r="F41" s="699"/>
      <c r="G41" s="699"/>
      <c r="H41" s="699"/>
      <c r="I41" s="699"/>
      <c r="J41" s="699"/>
      <c r="K41" s="699"/>
      <c r="L41" s="700"/>
      <c r="M41" s="698" t="s">
        <v>332</v>
      </c>
      <c r="N41" s="699"/>
      <c r="O41" s="700"/>
      <c r="P41" s="24"/>
      <c r="Q41" s="24"/>
    </row>
  </sheetData>
  <sheetProtection/>
  <mergeCells count="60">
    <mergeCell ref="A15:O15"/>
    <mergeCell ref="I8:I13"/>
    <mergeCell ref="A37:D37"/>
    <mergeCell ref="E39:L39"/>
    <mergeCell ref="E40:L40"/>
    <mergeCell ref="E41:L41"/>
    <mergeCell ref="A30:O30"/>
    <mergeCell ref="A28:O28"/>
    <mergeCell ref="A32:O32"/>
    <mergeCell ref="E37:L37"/>
    <mergeCell ref="A38:D38"/>
    <mergeCell ref="A33:O33"/>
    <mergeCell ref="M3:O3"/>
    <mergeCell ref="B3:D5"/>
    <mergeCell ref="A34:O34"/>
    <mergeCell ref="M41:O41"/>
    <mergeCell ref="M37:O37"/>
    <mergeCell ref="M38:O38"/>
    <mergeCell ref="M39:O39"/>
    <mergeCell ref="M40:O40"/>
    <mergeCell ref="H4:I5"/>
    <mergeCell ref="J5:J6"/>
    <mergeCell ref="E3:F5"/>
    <mergeCell ref="E20:O20"/>
    <mergeCell ref="A19:O19"/>
    <mergeCell ref="A41:D41"/>
    <mergeCell ref="A39:D39"/>
    <mergeCell ref="A40:D40"/>
    <mergeCell ref="E38:L38"/>
    <mergeCell ref="A3:A6"/>
    <mergeCell ref="E22:O22"/>
    <mergeCell ref="E23:O23"/>
    <mergeCell ref="U1:W1"/>
    <mergeCell ref="G4:G6"/>
    <mergeCell ref="U7:V7"/>
    <mergeCell ref="G3:I3"/>
    <mergeCell ref="K5:K6"/>
    <mergeCell ref="J3:L3"/>
    <mergeCell ref="L5:L6"/>
    <mergeCell ref="R1:T1"/>
    <mergeCell ref="P5:P6"/>
    <mergeCell ref="Q5:Q6"/>
    <mergeCell ref="R16:T16"/>
    <mergeCell ref="S7:T7"/>
    <mergeCell ref="A31:O31"/>
    <mergeCell ref="H8:H13"/>
    <mergeCell ref="A27:O27"/>
    <mergeCell ref="A29:O29"/>
    <mergeCell ref="B11:B12"/>
    <mergeCell ref="E21:O21"/>
    <mergeCell ref="G8:G13"/>
    <mergeCell ref="AA4:AC6"/>
    <mergeCell ref="R4:T4"/>
    <mergeCell ref="M5:M6"/>
    <mergeCell ref="X14:Z14"/>
    <mergeCell ref="R7:R8"/>
    <mergeCell ref="O5:O6"/>
    <mergeCell ref="N5:N6"/>
    <mergeCell ref="X4:Z4"/>
    <mergeCell ref="P3:Q4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1"/>
  <sheetViews>
    <sheetView view="pageBreakPreview" zoomScale="98" zoomScaleSheetLayoutView="98" zoomScalePageLayoutView="0" workbookViewId="0" topLeftCell="A7">
      <selection activeCell="A11" sqref="A1:A16384"/>
    </sheetView>
  </sheetViews>
  <sheetFormatPr defaultColWidth="9.00390625" defaultRowHeight="12.75"/>
  <cols>
    <col min="1" max="1" width="13.625" style="138" customWidth="1"/>
    <col min="2" max="2" width="13.125" style="0" customWidth="1"/>
    <col min="3" max="3" width="12.25390625" style="0" customWidth="1"/>
    <col min="4" max="5" width="12.75390625" style="0" customWidth="1"/>
    <col min="6" max="6" width="13.875" style="0" customWidth="1"/>
    <col min="7" max="7" width="29.00390625" style="420" customWidth="1"/>
    <col min="8" max="8" width="7.00390625" style="0" customWidth="1"/>
    <col min="9" max="9" width="6.625" style="0" customWidth="1"/>
    <col min="10" max="10" width="10.125" style="0" customWidth="1"/>
    <col min="13" max="13" width="11.125" style="0" customWidth="1"/>
    <col min="14" max="14" width="12.625" style="0" customWidth="1"/>
  </cols>
  <sheetData>
    <row r="1" spans="1:12" ht="18.75">
      <c r="A1" s="693" t="s">
        <v>91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</row>
    <row r="2" ht="16.5" thickBot="1">
      <c r="A2" s="587"/>
    </row>
    <row r="3" spans="1:12" ht="42.75" customHeight="1" thickBot="1">
      <c r="A3" s="724" t="s">
        <v>86</v>
      </c>
      <c r="B3" s="724"/>
      <c r="C3" s="724"/>
      <c r="D3" s="724"/>
      <c r="E3" s="724"/>
      <c r="F3" s="724"/>
      <c r="G3" s="724"/>
      <c r="H3" s="724"/>
      <c r="I3" s="725" t="s">
        <v>147</v>
      </c>
      <c r="J3" s="726"/>
      <c r="K3" s="800" t="s">
        <v>347</v>
      </c>
      <c r="L3" s="801"/>
    </row>
    <row r="4" spans="1:11" ht="21.75" customHeight="1">
      <c r="A4" s="724" t="s">
        <v>51</v>
      </c>
      <c r="B4" s="724"/>
      <c r="C4" s="724"/>
      <c r="D4" s="724"/>
      <c r="E4" s="724"/>
      <c r="F4" s="724"/>
      <c r="G4" s="724"/>
      <c r="H4" s="724"/>
      <c r="I4" s="62"/>
      <c r="J4" s="62"/>
      <c r="K4" s="62"/>
    </row>
    <row r="5" spans="1:12" ht="25.5" customHeight="1">
      <c r="A5" s="773" t="s">
        <v>52</v>
      </c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</row>
    <row r="6" spans="1:12" ht="37.5" customHeight="1">
      <c r="A6" s="805" t="s">
        <v>53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</row>
    <row r="7" spans="1:14" ht="29.25" customHeight="1">
      <c r="A7" s="771" t="s">
        <v>3</v>
      </c>
      <c r="B7" s="708" t="s">
        <v>25</v>
      </c>
      <c r="C7" s="709"/>
      <c r="D7" s="710"/>
      <c r="E7" s="708" t="s">
        <v>26</v>
      </c>
      <c r="F7" s="710"/>
      <c r="G7" s="708" t="s">
        <v>27</v>
      </c>
      <c r="H7" s="709"/>
      <c r="I7" s="710"/>
      <c r="J7" s="698" t="s">
        <v>54</v>
      </c>
      <c r="K7" s="699"/>
      <c r="L7" s="700"/>
      <c r="M7" s="717" t="s">
        <v>543</v>
      </c>
      <c r="N7" s="718"/>
    </row>
    <row r="8" spans="1:14" ht="45" customHeight="1">
      <c r="A8" s="814"/>
      <c r="B8" s="711"/>
      <c r="C8" s="712"/>
      <c r="D8" s="713"/>
      <c r="E8" s="711"/>
      <c r="F8" s="713"/>
      <c r="G8" s="714"/>
      <c r="H8" s="715"/>
      <c r="I8" s="716"/>
      <c r="J8" s="8" t="s">
        <v>527</v>
      </c>
      <c r="K8" s="8" t="s">
        <v>581</v>
      </c>
      <c r="L8" s="8" t="s">
        <v>587</v>
      </c>
      <c r="M8" s="719"/>
      <c r="N8" s="720"/>
    </row>
    <row r="9" spans="1:14" ht="42.75" customHeight="1">
      <c r="A9" s="814"/>
      <c r="B9" s="714"/>
      <c r="C9" s="715"/>
      <c r="D9" s="716"/>
      <c r="E9" s="714"/>
      <c r="F9" s="716"/>
      <c r="G9" s="701" t="s">
        <v>4</v>
      </c>
      <c r="H9" s="703" t="s">
        <v>149</v>
      </c>
      <c r="I9" s="704"/>
      <c r="J9" s="705" t="s">
        <v>21</v>
      </c>
      <c r="K9" s="705" t="s">
        <v>6</v>
      </c>
      <c r="L9" s="705" t="s">
        <v>7</v>
      </c>
      <c r="M9" s="705" t="s">
        <v>544</v>
      </c>
      <c r="N9" s="705" t="s">
        <v>545</v>
      </c>
    </row>
    <row r="10" spans="1:14" ht="30" customHeight="1">
      <c r="A10" s="772"/>
      <c r="B10" s="410" t="s">
        <v>5</v>
      </c>
      <c r="C10" s="410" t="s">
        <v>5</v>
      </c>
      <c r="D10" s="410" t="s">
        <v>5</v>
      </c>
      <c r="E10" s="410" t="s">
        <v>5</v>
      </c>
      <c r="F10" s="410" t="s">
        <v>5</v>
      </c>
      <c r="G10" s="702"/>
      <c r="H10" s="410" t="s">
        <v>13</v>
      </c>
      <c r="I10" s="10" t="s">
        <v>150</v>
      </c>
      <c r="J10" s="707"/>
      <c r="K10" s="707"/>
      <c r="L10" s="707"/>
      <c r="M10" s="707"/>
      <c r="N10" s="707"/>
    </row>
    <row r="11" spans="1:14" s="15" customFormat="1" ht="11.25">
      <c r="A11" s="415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</row>
    <row r="12" spans="1:14" ht="81" customHeight="1">
      <c r="A12" s="806" t="s">
        <v>348</v>
      </c>
      <c r="B12" s="705" t="s">
        <v>58</v>
      </c>
      <c r="C12" s="705" t="s">
        <v>58</v>
      </c>
      <c r="D12" s="705" t="s">
        <v>58</v>
      </c>
      <c r="E12" s="705" t="s">
        <v>58</v>
      </c>
      <c r="F12" s="705" t="s">
        <v>23</v>
      </c>
      <c r="G12" s="8" t="s">
        <v>280</v>
      </c>
      <c r="H12" s="10" t="s">
        <v>40</v>
      </c>
      <c r="I12" s="10">
        <v>744</v>
      </c>
      <c r="J12" s="10">
        <v>100</v>
      </c>
      <c r="K12" s="10">
        <v>100</v>
      </c>
      <c r="L12" s="10">
        <v>100</v>
      </c>
      <c r="M12" s="8">
        <v>0</v>
      </c>
      <c r="N12" s="8">
        <v>0</v>
      </c>
    </row>
    <row r="13" spans="1:14" ht="92.25" customHeight="1">
      <c r="A13" s="807"/>
      <c r="B13" s="706"/>
      <c r="C13" s="706"/>
      <c r="D13" s="706"/>
      <c r="E13" s="706"/>
      <c r="F13" s="706"/>
      <c r="G13" s="8" t="s">
        <v>281</v>
      </c>
      <c r="H13" s="10" t="s">
        <v>40</v>
      </c>
      <c r="I13" s="8">
        <v>744</v>
      </c>
      <c r="J13" s="407">
        <v>0</v>
      </c>
      <c r="K13" s="407">
        <v>0</v>
      </c>
      <c r="L13" s="407">
        <v>0</v>
      </c>
      <c r="M13" s="8">
        <v>0</v>
      </c>
      <c r="N13" s="8">
        <v>0</v>
      </c>
    </row>
    <row r="14" spans="1:14" ht="32.25" customHeight="1">
      <c r="A14" s="807"/>
      <c r="B14" s="706"/>
      <c r="C14" s="706"/>
      <c r="D14" s="706"/>
      <c r="E14" s="706"/>
      <c r="F14" s="706"/>
      <c r="G14" s="410" t="s">
        <v>270</v>
      </c>
      <c r="H14" s="10" t="s">
        <v>40</v>
      </c>
      <c r="I14" s="8">
        <v>744</v>
      </c>
      <c r="J14" s="8">
        <v>100</v>
      </c>
      <c r="K14" s="8">
        <v>100</v>
      </c>
      <c r="L14" s="8">
        <v>100</v>
      </c>
      <c r="M14" s="8">
        <v>0</v>
      </c>
      <c r="N14" s="8">
        <v>0</v>
      </c>
    </row>
    <row r="15" spans="1:14" ht="52.5" customHeight="1">
      <c r="A15" s="808"/>
      <c r="B15" s="707"/>
      <c r="C15" s="707"/>
      <c r="D15" s="707"/>
      <c r="E15" s="707"/>
      <c r="F15" s="707"/>
      <c r="G15" s="8" t="s">
        <v>61</v>
      </c>
      <c r="H15" s="8" t="s">
        <v>40</v>
      </c>
      <c r="I15" s="8">
        <v>744</v>
      </c>
      <c r="J15" s="8">
        <v>80</v>
      </c>
      <c r="K15" s="8">
        <v>85</v>
      </c>
      <c r="L15" s="8">
        <v>87</v>
      </c>
      <c r="M15" s="8">
        <v>0</v>
      </c>
      <c r="N15" s="8">
        <v>0</v>
      </c>
    </row>
    <row r="16" spans="1:14" ht="83.25" customHeight="1">
      <c r="A16" s="806" t="s">
        <v>349</v>
      </c>
      <c r="B16" s="705" t="s">
        <v>58</v>
      </c>
      <c r="C16" s="705" t="s">
        <v>58</v>
      </c>
      <c r="D16" s="705" t="s">
        <v>262</v>
      </c>
      <c r="E16" s="705" t="s">
        <v>58</v>
      </c>
      <c r="F16" s="705" t="s">
        <v>23</v>
      </c>
      <c r="G16" s="8" t="s">
        <v>280</v>
      </c>
      <c r="H16" s="10" t="s">
        <v>40</v>
      </c>
      <c r="I16" s="10">
        <v>744</v>
      </c>
      <c r="J16" s="10">
        <v>100</v>
      </c>
      <c r="K16" s="10">
        <v>100</v>
      </c>
      <c r="L16" s="10">
        <v>100</v>
      </c>
      <c r="M16" s="8">
        <v>0</v>
      </c>
      <c r="N16" s="8">
        <v>0</v>
      </c>
    </row>
    <row r="17" spans="1:14" ht="94.5" customHeight="1">
      <c r="A17" s="807"/>
      <c r="B17" s="706"/>
      <c r="C17" s="706"/>
      <c r="D17" s="706"/>
      <c r="E17" s="706"/>
      <c r="F17" s="706"/>
      <c r="G17" s="8" t="s">
        <v>281</v>
      </c>
      <c r="H17" s="10" t="s">
        <v>40</v>
      </c>
      <c r="I17" s="8">
        <v>744</v>
      </c>
      <c r="J17" s="407">
        <v>0</v>
      </c>
      <c r="K17" s="407">
        <v>0</v>
      </c>
      <c r="L17" s="407">
        <v>0</v>
      </c>
      <c r="M17" s="8">
        <v>0</v>
      </c>
      <c r="N17" s="8">
        <v>0</v>
      </c>
    </row>
    <row r="18" spans="1:14" ht="27.75" customHeight="1">
      <c r="A18" s="807"/>
      <c r="B18" s="706"/>
      <c r="C18" s="706"/>
      <c r="D18" s="706"/>
      <c r="E18" s="706"/>
      <c r="F18" s="706"/>
      <c r="G18" s="410" t="s">
        <v>270</v>
      </c>
      <c r="H18" s="10" t="s">
        <v>40</v>
      </c>
      <c r="I18" s="8">
        <v>744</v>
      </c>
      <c r="J18" s="8">
        <v>100</v>
      </c>
      <c r="K18" s="8">
        <v>100</v>
      </c>
      <c r="L18" s="8">
        <v>100</v>
      </c>
      <c r="M18" s="8">
        <v>0</v>
      </c>
      <c r="N18" s="8">
        <v>0</v>
      </c>
    </row>
    <row r="19" spans="1:14" ht="58.5" customHeight="1">
      <c r="A19" s="808"/>
      <c r="B19" s="707"/>
      <c r="C19" s="707"/>
      <c r="D19" s="707"/>
      <c r="E19" s="707"/>
      <c r="F19" s="707"/>
      <c r="G19" s="8" t="s">
        <v>61</v>
      </c>
      <c r="H19" s="8" t="s">
        <v>40</v>
      </c>
      <c r="I19" s="8">
        <v>744</v>
      </c>
      <c r="J19" s="8">
        <v>80</v>
      </c>
      <c r="K19" s="8">
        <v>85</v>
      </c>
      <c r="L19" s="8">
        <v>87</v>
      </c>
      <c r="M19" s="8">
        <v>0</v>
      </c>
      <c r="N19" s="8">
        <v>0</v>
      </c>
    </row>
    <row r="20" spans="1:12" ht="43.5" customHeight="1">
      <c r="A20" s="777" t="s">
        <v>62</v>
      </c>
      <c r="B20" s="777"/>
      <c r="C20" s="777"/>
      <c r="D20" s="777"/>
      <c r="E20" s="777"/>
      <c r="F20" s="777"/>
      <c r="G20" s="777"/>
      <c r="H20" s="777"/>
      <c r="I20" s="777"/>
      <c r="J20" s="777"/>
      <c r="K20" s="777"/>
      <c r="L20" s="777"/>
    </row>
    <row r="21" spans="1:11" ht="19.5" customHeight="1">
      <c r="A21" s="588"/>
      <c r="B21" s="23"/>
      <c r="C21" s="23"/>
      <c r="D21" s="23"/>
      <c r="E21" s="23"/>
      <c r="F21" s="23"/>
      <c r="G21" s="421"/>
      <c r="H21" s="23"/>
      <c r="I21" s="23"/>
      <c r="J21" s="23"/>
      <c r="K21" s="23"/>
    </row>
  </sheetData>
  <sheetProtection/>
  <mergeCells count="33">
    <mergeCell ref="A6:L6"/>
    <mergeCell ref="E7:F9"/>
    <mergeCell ref="A7:A10"/>
    <mergeCell ref="F12:F15"/>
    <mergeCell ref="J9:J10"/>
    <mergeCell ref="K9:K10"/>
    <mergeCell ref="B7:D9"/>
    <mergeCell ref="A16:A19"/>
    <mergeCell ref="B16:B19"/>
    <mergeCell ref="C16:C19"/>
    <mergeCell ref="D16:D19"/>
    <mergeCell ref="E16:E19"/>
    <mergeCell ref="A12:A15"/>
    <mergeCell ref="B12:B15"/>
    <mergeCell ref="C12:C15"/>
    <mergeCell ref="D12:D15"/>
    <mergeCell ref="E12:E15"/>
    <mergeCell ref="A1:L1"/>
    <mergeCell ref="A3:H3"/>
    <mergeCell ref="I3:J3"/>
    <mergeCell ref="K3:L3"/>
    <mergeCell ref="A4:H4"/>
    <mergeCell ref="A5:L5"/>
    <mergeCell ref="F16:F19"/>
    <mergeCell ref="A20:L20"/>
    <mergeCell ref="G7:I8"/>
    <mergeCell ref="J7:L7"/>
    <mergeCell ref="M7:N8"/>
    <mergeCell ref="G9:G10"/>
    <mergeCell ref="H9:I9"/>
    <mergeCell ref="L9:L10"/>
    <mergeCell ref="M9:M10"/>
    <mergeCell ref="N9:N10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37"/>
  <sheetViews>
    <sheetView view="pageBreakPreview"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13.375" style="0" customWidth="1"/>
    <col min="2" max="2" width="13.125" style="0" customWidth="1"/>
    <col min="3" max="3" width="13.75390625" style="0" customWidth="1"/>
    <col min="4" max="5" width="15.75390625" style="0" customWidth="1"/>
    <col min="6" max="6" width="12.25390625" style="0" customWidth="1"/>
    <col min="7" max="7" width="7.125" style="0" customWidth="1"/>
    <col min="8" max="8" width="7.375" style="0" customWidth="1"/>
    <col min="9" max="9" width="6.875" style="0" customWidth="1"/>
    <col min="10" max="10" width="11.00390625" style="0" customWidth="1"/>
    <col min="11" max="12" width="9.625" style="0" customWidth="1"/>
    <col min="13" max="13" width="10.75390625" style="0" customWidth="1"/>
    <col min="14" max="14" width="9.25390625" style="0" customWidth="1"/>
    <col min="15" max="17" width="9.75390625" style="0" customWidth="1"/>
    <col min="18" max="18" width="10.75390625" style="0" customWidth="1"/>
    <col min="19" max="19" width="11.25390625" style="0" customWidth="1"/>
    <col min="20" max="20" width="10.75390625" style="0" customWidth="1"/>
    <col min="21" max="21" width="10.25390625" style="0" customWidth="1"/>
    <col min="22" max="22" width="11.375" style="0" customWidth="1"/>
    <col min="23" max="23" width="5.375" style="0" customWidth="1"/>
    <col min="24" max="24" width="10.625" style="0" customWidth="1"/>
    <col min="25" max="28" width="9.125" style="0" customWidth="1"/>
    <col min="29" max="29" width="9.75390625" style="0" customWidth="1"/>
    <col min="30" max="30" width="10.25390625" style="0" customWidth="1"/>
  </cols>
  <sheetData>
    <row r="1" spans="1:23" ht="16.5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R1" s="732" t="s">
        <v>236</v>
      </c>
      <c r="S1" s="733"/>
      <c r="T1" s="734"/>
      <c r="U1" s="732" t="s">
        <v>239</v>
      </c>
      <c r="V1" s="733"/>
      <c r="W1" s="734"/>
    </row>
    <row r="2" spans="1:23" ht="16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R2" s="83">
        <f>'1РДО о'!J8+3о!J8+'222о'!I8+4о!J8+5о!J8+'555о'!I8</f>
        <v>178</v>
      </c>
      <c r="S2" s="83">
        <f>'1РДО о'!K8+3о!K8+'222о'!J8+4о!K8+5о!K8+'555о'!J8</f>
        <v>181</v>
      </c>
      <c r="T2" s="83">
        <f>'1РДО о'!L8+3о!L8+'222о'!K8+4о!L8+5о!L8+'555о'!K8</f>
        <v>165</v>
      </c>
      <c r="U2" s="148">
        <f>3о!J10+3о!J12+4о!J10+4о!J12+5о!J10</f>
        <v>0</v>
      </c>
      <c r="V2" s="148">
        <f>3о!K10+3о!K12+4о!K10+4о!K12+5о!K10</f>
        <v>0</v>
      </c>
      <c r="W2" s="148">
        <f>3о!L10+3о!L12+4о!L10+4о!L12+5о!L10</f>
        <v>0</v>
      </c>
    </row>
    <row r="3" spans="1:24" ht="59.25" customHeight="1">
      <c r="A3" s="705" t="s">
        <v>3</v>
      </c>
      <c r="B3" s="708" t="s">
        <v>25</v>
      </c>
      <c r="C3" s="709"/>
      <c r="D3" s="710"/>
      <c r="E3" s="708" t="s">
        <v>26</v>
      </c>
      <c r="F3" s="710"/>
      <c r="G3" s="721" t="s">
        <v>24</v>
      </c>
      <c r="H3" s="721"/>
      <c r="I3" s="721"/>
      <c r="J3" s="698" t="s">
        <v>154</v>
      </c>
      <c r="K3" s="699"/>
      <c r="L3" s="700"/>
      <c r="M3" s="703" t="s">
        <v>64</v>
      </c>
      <c r="N3" s="767"/>
      <c r="O3" s="704"/>
      <c r="P3" s="737" t="s">
        <v>531</v>
      </c>
      <c r="Q3" s="738"/>
      <c r="X3" s="68"/>
    </row>
    <row r="4" spans="1:30" ht="16.5" customHeight="1">
      <c r="A4" s="706"/>
      <c r="B4" s="711"/>
      <c r="C4" s="712"/>
      <c r="D4" s="713"/>
      <c r="E4" s="711"/>
      <c r="F4" s="713"/>
      <c r="G4" s="765" t="s">
        <v>4</v>
      </c>
      <c r="H4" s="765" t="s">
        <v>149</v>
      </c>
      <c r="I4" s="765"/>
      <c r="J4" s="8" t="s">
        <v>527</v>
      </c>
      <c r="K4" s="8" t="s">
        <v>581</v>
      </c>
      <c r="L4" s="8" t="s">
        <v>587</v>
      </c>
      <c r="M4" s="8" t="s">
        <v>527</v>
      </c>
      <c r="N4" s="8" t="s">
        <v>581</v>
      </c>
      <c r="O4" s="8" t="s">
        <v>587</v>
      </c>
      <c r="P4" s="739"/>
      <c r="Q4" s="740"/>
      <c r="R4" s="762"/>
      <c r="S4" s="762"/>
      <c r="T4" s="762"/>
      <c r="U4" s="379"/>
      <c r="V4" s="379"/>
      <c r="W4" s="41"/>
      <c r="X4" s="758"/>
      <c r="Y4" s="758"/>
      <c r="Z4" s="758"/>
      <c r="AA4" s="759"/>
      <c r="AB4" s="759"/>
      <c r="AC4" s="759"/>
      <c r="AD4" s="41"/>
    </row>
    <row r="5" spans="1:30" ht="39.75" customHeight="1">
      <c r="A5" s="706"/>
      <c r="B5" s="714"/>
      <c r="C5" s="715"/>
      <c r="D5" s="716"/>
      <c r="E5" s="714"/>
      <c r="F5" s="716"/>
      <c r="G5" s="765"/>
      <c r="H5" s="765"/>
      <c r="I5" s="765"/>
      <c r="J5" s="705" t="s">
        <v>21</v>
      </c>
      <c r="K5" s="705" t="s">
        <v>6</v>
      </c>
      <c r="L5" s="705" t="s">
        <v>7</v>
      </c>
      <c r="M5" s="705" t="s">
        <v>21</v>
      </c>
      <c r="N5" s="705" t="s">
        <v>6</v>
      </c>
      <c r="O5" s="705" t="s">
        <v>7</v>
      </c>
      <c r="P5" s="705" t="s">
        <v>532</v>
      </c>
      <c r="Q5" s="737" t="s">
        <v>533</v>
      </c>
      <c r="R5" s="361"/>
      <c r="S5" s="361"/>
      <c r="T5" s="361"/>
      <c r="U5" s="379"/>
      <c r="V5" s="379"/>
      <c r="W5" s="41"/>
      <c r="X5" s="361"/>
      <c r="Y5" s="361"/>
      <c r="Z5" s="361"/>
      <c r="AA5" s="759"/>
      <c r="AB5" s="759"/>
      <c r="AC5" s="759"/>
      <c r="AD5" s="41"/>
    </row>
    <row r="6" spans="1:30" ht="29.25" customHeight="1">
      <c r="A6" s="707"/>
      <c r="B6" s="9" t="s">
        <v>5</v>
      </c>
      <c r="C6" s="66" t="s">
        <v>5</v>
      </c>
      <c r="D6" s="9" t="s">
        <v>5</v>
      </c>
      <c r="E6" s="410" t="s">
        <v>5</v>
      </c>
      <c r="F6" s="80" t="s">
        <v>5</v>
      </c>
      <c r="G6" s="765"/>
      <c r="H6" s="9" t="s">
        <v>13</v>
      </c>
      <c r="I6" s="8" t="s">
        <v>150</v>
      </c>
      <c r="J6" s="707"/>
      <c r="K6" s="707"/>
      <c r="L6" s="707"/>
      <c r="M6" s="707"/>
      <c r="N6" s="707"/>
      <c r="O6" s="707"/>
      <c r="P6" s="707"/>
      <c r="Q6" s="741"/>
      <c r="R6" s="486"/>
      <c r="S6" s="486"/>
      <c r="T6" s="486"/>
      <c r="U6" s="379"/>
      <c r="V6" s="379"/>
      <c r="W6" s="41"/>
      <c r="X6" s="362"/>
      <c r="Y6" s="362"/>
      <c r="Z6" s="362"/>
      <c r="AA6" s="759"/>
      <c r="AB6" s="759"/>
      <c r="AC6" s="759"/>
      <c r="AD6" s="41"/>
    </row>
    <row r="7" spans="1:30" ht="12.7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839" t="s">
        <v>501</v>
      </c>
      <c r="S7" s="840"/>
      <c r="T7" s="840"/>
      <c r="U7" s="813"/>
      <c r="V7" s="813"/>
      <c r="W7" s="504"/>
      <c r="X7" s="363"/>
      <c r="Y7" s="363"/>
      <c r="Z7" s="363"/>
      <c r="AA7" s="364"/>
      <c r="AB7" s="364"/>
      <c r="AC7" s="364"/>
      <c r="AD7" s="41"/>
    </row>
    <row r="8" spans="1:30" s="32" customFormat="1" ht="12.75" customHeight="1">
      <c r="A8" s="8"/>
      <c r="B8" s="12"/>
      <c r="C8" s="12"/>
      <c r="D8" s="35" t="s">
        <v>83</v>
      </c>
      <c r="E8" s="35"/>
      <c r="F8" s="35"/>
      <c r="G8" s="74"/>
      <c r="H8" s="39"/>
      <c r="I8" s="39"/>
      <c r="J8" s="35">
        <f>J9+J10</f>
        <v>17</v>
      </c>
      <c r="K8" s="35">
        <f>K9+K10</f>
        <v>20</v>
      </c>
      <c r="L8" s="35">
        <f>L9+L10</f>
        <v>20</v>
      </c>
      <c r="M8" s="311">
        <f>(M9*J9+M10*J10)/J8</f>
        <v>409458.81685393257</v>
      </c>
      <c r="N8" s="311">
        <f>(N9*K9+N10*K10)/K8</f>
        <v>346241.52612359554</v>
      </c>
      <c r="O8" s="311">
        <f>(O9*L9+O10*L10)/L8</f>
        <v>357983.16825842694</v>
      </c>
      <c r="P8" s="65"/>
      <c r="Q8" s="65"/>
      <c r="R8" s="764"/>
      <c r="S8" s="541">
        <v>2020</v>
      </c>
      <c r="T8" s="541">
        <v>2021</v>
      </c>
      <c r="U8" s="542">
        <v>2022</v>
      </c>
      <c r="V8" s="117"/>
      <c r="W8" s="137"/>
      <c r="X8" s="364"/>
      <c r="Y8" s="364"/>
      <c r="Z8" s="364"/>
      <c r="AA8" s="365"/>
      <c r="AB8" s="365"/>
      <c r="AC8" s="365"/>
      <c r="AD8" s="366"/>
    </row>
    <row r="9" spans="1:30" ht="38.25" customHeight="1">
      <c r="A9" s="127" t="s">
        <v>348</v>
      </c>
      <c r="B9" s="8" t="s">
        <v>58</v>
      </c>
      <c r="C9" s="8" t="s">
        <v>58</v>
      </c>
      <c r="D9" s="8" t="s">
        <v>58</v>
      </c>
      <c r="E9" s="8" t="s">
        <v>58</v>
      </c>
      <c r="F9" s="8" t="s">
        <v>23</v>
      </c>
      <c r="G9" s="701" t="s">
        <v>65</v>
      </c>
      <c r="H9" s="705" t="s">
        <v>66</v>
      </c>
      <c r="I9" s="705">
        <v>792</v>
      </c>
      <c r="J9" s="557">
        <v>17</v>
      </c>
      <c r="K9" s="568">
        <v>20</v>
      </c>
      <c r="L9" s="568">
        <v>20</v>
      </c>
      <c r="M9" s="27">
        <f>расчет!N7/5о!J9</f>
        <v>409458.81685393257</v>
      </c>
      <c r="N9" s="27">
        <f>расчет!O7/5о!K9</f>
        <v>346241.52612359554</v>
      </c>
      <c r="O9" s="27">
        <f>расчет!P7/5о!L9</f>
        <v>357983.16825842694</v>
      </c>
      <c r="P9" s="27">
        <v>5</v>
      </c>
      <c r="Q9" s="27">
        <f>J9/100*P9</f>
        <v>0.8500000000000001</v>
      </c>
      <c r="R9" s="131">
        <f>'нормативы по ступеням'!D136</f>
        <v>259193</v>
      </c>
      <c r="S9" s="97">
        <f aca="true" t="shared" si="0" ref="S9:U10">J9*M9</f>
        <v>6960799.886516854</v>
      </c>
      <c r="T9" s="97">
        <f t="shared" si="0"/>
        <v>6924830.52247191</v>
      </c>
      <c r="U9" s="97">
        <f t="shared" si="0"/>
        <v>7159663.365168539</v>
      </c>
      <c r="V9" s="488"/>
      <c r="W9" s="41"/>
      <c r="X9" s="367"/>
      <c r="Y9" s="367"/>
      <c r="Z9" s="367"/>
      <c r="AA9" s="368"/>
      <c r="AB9" s="368"/>
      <c r="AC9" s="368"/>
      <c r="AD9" s="369"/>
    </row>
    <row r="10" spans="1:30" ht="57.75" customHeight="1">
      <c r="A10" s="17" t="s">
        <v>349</v>
      </c>
      <c r="B10" s="8" t="s">
        <v>58</v>
      </c>
      <c r="C10" s="8" t="s">
        <v>58</v>
      </c>
      <c r="D10" s="8" t="s">
        <v>262</v>
      </c>
      <c r="E10" s="8" t="s">
        <v>58</v>
      </c>
      <c r="F10" s="8" t="s">
        <v>23</v>
      </c>
      <c r="G10" s="702"/>
      <c r="H10" s="707"/>
      <c r="I10" s="707"/>
      <c r="J10" s="8">
        <v>0</v>
      </c>
      <c r="K10" s="8">
        <v>0</v>
      </c>
      <c r="L10" s="8">
        <v>0</v>
      </c>
      <c r="M10" s="113">
        <f>AA10</f>
        <v>0</v>
      </c>
      <c r="N10" s="113">
        <f>AB10</f>
        <v>0</v>
      </c>
      <c r="O10" s="113">
        <f>AC10</f>
        <v>0</v>
      </c>
      <c r="P10" s="113"/>
      <c r="Q10" s="113"/>
      <c r="R10" s="92">
        <f>'нормативы по ступеням'!D160</f>
        <v>1072586</v>
      </c>
      <c r="S10" s="97">
        <f t="shared" si="0"/>
        <v>0</v>
      </c>
      <c r="T10" s="97">
        <f t="shared" si="0"/>
        <v>0</v>
      </c>
      <c r="U10" s="97">
        <f t="shared" si="0"/>
        <v>0</v>
      </c>
      <c r="V10" s="488"/>
      <c r="W10" s="41"/>
      <c r="X10" s="367"/>
      <c r="Y10" s="367"/>
      <c r="Z10" s="367"/>
      <c r="AA10" s="368"/>
      <c r="AB10" s="368"/>
      <c r="AC10" s="368"/>
      <c r="AD10" s="369"/>
    </row>
    <row r="11" spans="6:30" ht="12.75">
      <c r="F11" s="41"/>
      <c r="G11" s="41"/>
      <c r="H11" s="41"/>
      <c r="S11" s="95">
        <f>SUM(S9:S10)</f>
        <v>6960799.886516854</v>
      </c>
      <c r="U11" s="313">
        <f>SUM(U9:U10)</f>
        <v>7159663.365168539</v>
      </c>
      <c r="V11" s="41"/>
      <c r="W11" s="41"/>
      <c r="X11" s="758"/>
      <c r="Y11" s="758"/>
      <c r="Z11" s="758"/>
      <c r="AA11" s="41"/>
      <c r="AB11" s="41"/>
      <c r="AC11" s="370"/>
      <c r="AD11" s="371"/>
    </row>
    <row r="12" spans="1:31" ht="35.25" customHeight="1">
      <c r="A12" s="844" t="s">
        <v>67</v>
      </c>
      <c r="B12" s="844"/>
      <c r="C12" s="844"/>
      <c r="D12" s="844"/>
      <c r="E12" s="844"/>
      <c r="F12" s="844"/>
      <c r="G12" s="844"/>
      <c r="H12" s="844"/>
      <c r="I12" s="844"/>
      <c r="J12" s="844"/>
      <c r="K12" s="844"/>
      <c r="L12" s="844"/>
      <c r="M12" s="844"/>
      <c r="N12" s="844"/>
      <c r="O12" s="844"/>
      <c r="P12" s="356"/>
      <c r="Q12" s="356"/>
      <c r="R12" s="493"/>
      <c r="S12" s="494"/>
      <c r="T12" s="368"/>
      <c r="U12" s="371"/>
      <c r="V12" s="495"/>
      <c r="W12" s="41"/>
      <c r="X12" s="372"/>
      <c r="Y12" s="372"/>
      <c r="Z12" s="372"/>
      <c r="AA12" s="41"/>
      <c r="AB12" s="41"/>
      <c r="AC12" s="41"/>
      <c r="AD12" s="371"/>
      <c r="AE12" s="68"/>
    </row>
    <row r="13" spans="18:26" ht="12.75">
      <c r="R13" s="757"/>
      <c r="S13" s="757"/>
      <c r="T13" s="757"/>
      <c r="U13" s="546"/>
      <c r="V13" s="546"/>
      <c r="X13" s="121"/>
      <c r="Y13" s="121"/>
      <c r="Z13" s="121"/>
    </row>
    <row r="14" spans="1:26" ht="18.75">
      <c r="A14" s="5" t="s">
        <v>68</v>
      </c>
      <c r="R14" s="309"/>
      <c r="S14" s="309"/>
      <c r="T14" s="309"/>
      <c r="U14" s="41"/>
      <c r="V14" s="41"/>
      <c r="X14" s="121"/>
      <c r="Y14" s="121"/>
      <c r="Z14" s="121"/>
    </row>
    <row r="15" spans="18:22" ht="12.75">
      <c r="R15" s="309"/>
      <c r="S15" s="309"/>
      <c r="T15" s="309"/>
      <c r="U15" s="41"/>
      <c r="V15" s="41"/>
    </row>
    <row r="16" spans="1:22" ht="12.75" customHeight="1">
      <c r="A16" s="714" t="s">
        <v>14</v>
      </c>
      <c r="B16" s="715"/>
      <c r="C16" s="715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15"/>
      <c r="P16" s="349"/>
      <c r="Q16" s="349"/>
      <c r="R16" s="309"/>
      <c r="S16" s="309"/>
      <c r="T16" s="309"/>
      <c r="U16" s="41"/>
      <c r="V16" s="41"/>
    </row>
    <row r="17" spans="1:22" ht="25.5" customHeight="1">
      <c r="A17" s="86" t="s">
        <v>9</v>
      </c>
      <c r="B17" s="86" t="s">
        <v>10</v>
      </c>
      <c r="C17" s="86" t="s">
        <v>11</v>
      </c>
      <c r="D17" s="86" t="s">
        <v>12</v>
      </c>
      <c r="E17" s="703" t="s">
        <v>13</v>
      </c>
      <c r="F17" s="767"/>
      <c r="G17" s="767"/>
      <c r="H17" s="767"/>
      <c r="I17" s="767"/>
      <c r="J17" s="767"/>
      <c r="K17" s="767"/>
      <c r="L17" s="767"/>
      <c r="M17" s="767"/>
      <c r="N17" s="767"/>
      <c r="O17" s="704"/>
      <c r="P17" s="349"/>
      <c r="Q17" s="349"/>
      <c r="R17" s="309"/>
      <c r="S17" s="309"/>
      <c r="T17" s="309"/>
      <c r="U17" s="41"/>
      <c r="V17" s="41"/>
    </row>
    <row r="18" spans="1:22" s="15" customFormat="1" ht="12.75">
      <c r="A18" s="146">
        <v>1</v>
      </c>
      <c r="B18" s="146">
        <v>2</v>
      </c>
      <c r="C18" s="146">
        <v>3</v>
      </c>
      <c r="D18" s="146">
        <v>4</v>
      </c>
      <c r="E18" s="786">
        <v>5</v>
      </c>
      <c r="F18" s="788"/>
      <c r="G18" s="788"/>
      <c r="H18" s="788"/>
      <c r="I18" s="788"/>
      <c r="J18" s="788"/>
      <c r="K18" s="788"/>
      <c r="L18" s="788"/>
      <c r="M18" s="788"/>
      <c r="N18" s="788"/>
      <c r="O18" s="787"/>
      <c r="P18" s="360"/>
      <c r="Q18" s="360"/>
      <c r="R18" s="545"/>
      <c r="S18" s="545"/>
      <c r="T18" s="545"/>
      <c r="U18" s="526"/>
      <c r="V18" s="526"/>
    </row>
    <row r="19" spans="1:22" ht="57" customHeight="1">
      <c r="A19" s="87" t="s">
        <v>28</v>
      </c>
      <c r="B19" s="87" t="s">
        <v>29</v>
      </c>
      <c r="C19" s="87" t="s">
        <v>197</v>
      </c>
      <c r="D19" s="87" t="s">
        <v>198</v>
      </c>
      <c r="E19" s="703" t="s">
        <v>199</v>
      </c>
      <c r="F19" s="767"/>
      <c r="G19" s="767"/>
      <c r="H19" s="767"/>
      <c r="I19" s="767"/>
      <c r="J19" s="767"/>
      <c r="K19" s="767"/>
      <c r="L19" s="767"/>
      <c r="M19" s="767"/>
      <c r="N19" s="767"/>
      <c r="O19" s="704"/>
      <c r="P19" s="349"/>
      <c r="Q19" s="349"/>
      <c r="R19" s="547"/>
      <c r="S19" s="547"/>
      <c r="T19" s="547"/>
      <c r="U19" s="41"/>
      <c r="V19" s="41"/>
    </row>
    <row r="20" spans="1:6" ht="12.75">
      <c r="A20" s="30"/>
      <c r="B20" s="30"/>
      <c r="C20" s="31"/>
      <c r="D20" s="31"/>
      <c r="E20" s="31"/>
      <c r="F20" s="31"/>
    </row>
    <row r="21" ht="18.75">
      <c r="A21" s="5" t="s">
        <v>69</v>
      </c>
    </row>
    <row r="22" ht="24" customHeight="1">
      <c r="A22" s="5" t="s">
        <v>70</v>
      </c>
    </row>
    <row r="23" spans="1:24" ht="12.75" customHeight="1">
      <c r="A23" s="815" t="s">
        <v>325</v>
      </c>
      <c r="B23" s="815"/>
      <c r="C23" s="815"/>
      <c r="D23" s="815"/>
      <c r="E23" s="815"/>
      <c r="F23" s="815"/>
      <c r="G23" s="815"/>
      <c r="H23" s="815"/>
      <c r="I23" s="815"/>
      <c r="J23" s="815"/>
      <c r="K23" s="815"/>
      <c r="L23" s="815"/>
      <c r="M23" s="815"/>
      <c r="N23" s="815"/>
      <c r="O23" s="815"/>
      <c r="P23" s="574"/>
      <c r="Q23" s="574"/>
      <c r="V23" s="579"/>
      <c r="W23" s="579"/>
      <c r="X23" s="579"/>
    </row>
    <row r="24" spans="1:27" ht="18" customHeight="1">
      <c r="A24" s="753" t="s">
        <v>326</v>
      </c>
      <c r="B24" s="753"/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3"/>
      <c r="O24" s="753"/>
      <c r="P24" s="345"/>
      <c r="Q24" s="345"/>
      <c r="V24" s="579"/>
      <c r="W24" s="579"/>
      <c r="X24" s="579"/>
      <c r="Y24" s="479"/>
      <c r="Z24" s="479"/>
      <c r="AA24" s="479"/>
    </row>
    <row r="25" spans="1:27" ht="16.5" customHeight="1">
      <c r="A25" s="768" t="s">
        <v>525</v>
      </c>
      <c r="B25" s="768"/>
      <c r="C25" s="768"/>
      <c r="D25" s="768"/>
      <c r="E25" s="768"/>
      <c r="F25" s="768"/>
      <c r="G25" s="768"/>
      <c r="H25" s="768"/>
      <c r="I25" s="768"/>
      <c r="J25" s="768"/>
      <c r="K25" s="768"/>
      <c r="L25" s="768"/>
      <c r="M25" s="768"/>
      <c r="N25" s="768"/>
      <c r="O25" s="768"/>
      <c r="P25" s="346"/>
      <c r="Q25" s="346"/>
      <c r="V25" s="579"/>
      <c r="W25" s="579"/>
      <c r="X25" s="579"/>
      <c r="Y25" s="472"/>
      <c r="Z25" s="472"/>
      <c r="AA25" s="472"/>
    </row>
    <row r="26" spans="1:27" ht="25.5" customHeight="1">
      <c r="A26" s="753" t="s">
        <v>593</v>
      </c>
      <c r="B26" s="753"/>
      <c r="C26" s="753"/>
      <c r="D26" s="753"/>
      <c r="E26" s="753"/>
      <c r="F26" s="753"/>
      <c r="G26" s="753"/>
      <c r="H26" s="753"/>
      <c r="I26" s="753"/>
      <c r="J26" s="753"/>
      <c r="K26" s="753"/>
      <c r="L26" s="753"/>
      <c r="M26" s="753"/>
      <c r="N26" s="753"/>
      <c r="O26" s="753"/>
      <c r="P26" s="346"/>
      <c r="Q26" s="346"/>
      <c r="V26" s="579"/>
      <c r="W26" s="579"/>
      <c r="X26" s="579"/>
      <c r="Y26" s="472"/>
      <c r="Z26" s="472"/>
      <c r="AA26" s="472"/>
    </row>
    <row r="27" spans="1:24" ht="69" customHeight="1">
      <c r="A27" s="760" t="s">
        <v>526</v>
      </c>
      <c r="B27" s="760"/>
      <c r="C27" s="760"/>
      <c r="D27" s="760"/>
      <c r="E27" s="760"/>
      <c r="F27" s="760"/>
      <c r="G27" s="760"/>
      <c r="H27" s="760"/>
      <c r="I27" s="760"/>
      <c r="J27" s="760"/>
      <c r="K27" s="760"/>
      <c r="L27" s="760"/>
      <c r="M27" s="760"/>
      <c r="N27" s="760"/>
      <c r="O27" s="760"/>
      <c r="P27" s="111"/>
      <c r="Q27" s="111"/>
      <c r="V27" s="479"/>
      <c r="W27" s="479"/>
      <c r="X27" s="479"/>
    </row>
    <row r="28" spans="1:24" ht="27.75" customHeight="1">
      <c r="A28" s="760" t="s">
        <v>245</v>
      </c>
      <c r="B28" s="760"/>
      <c r="C28" s="760"/>
      <c r="D28" s="760"/>
      <c r="E28" s="760"/>
      <c r="F28" s="760"/>
      <c r="G28" s="760"/>
      <c r="H28" s="760"/>
      <c r="I28" s="760"/>
      <c r="J28" s="760"/>
      <c r="K28" s="760"/>
      <c r="L28" s="760"/>
      <c r="M28" s="760"/>
      <c r="N28" s="760"/>
      <c r="O28" s="760"/>
      <c r="P28" s="111"/>
      <c r="Q28" s="111"/>
      <c r="V28" s="479"/>
      <c r="W28" s="479"/>
      <c r="X28" s="479"/>
    </row>
    <row r="29" spans="1:17" s="138" customFormat="1" ht="28.5" customHeight="1">
      <c r="A29" s="769" t="s">
        <v>601</v>
      </c>
      <c r="B29" s="769"/>
      <c r="C29" s="769"/>
      <c r="D29" s="769"/>
      <c r="E29" s="769"/>
      <c r="F29" s="769"/>
      <c r="G29" s="769"/>
      <c r="H29" s="769"/>
      <c r="I29" s="769"/>
      <c r="J29" s="769"/>
      <c r="K29" s="769"/>
      <c r="L29" s="769"/>
      <c r="M29" s="769"/>
      <c r="N29" s="769"/>
      <c r="O29" s="769"/>
      <c r="P29" s="609"/>
      <c r="Q29" s="609"/>
    </row>
    <row r="30" spans="1:24" ht="19.5" customHeight="1">
      <c r="A30" s="760" t="s">
        <v>72</v>
      </c>
      <c r="B30" s="760"/>
      <c r="C30" s="760"/>
      <c r="D30" s="760"/>
      <c r="E30" s="760"/>
      <c r="F30" s="760"/>
      <c r="G30" s="760"/>
      <c r="H30" s="760"/>
      <c r="I30" s="760"/>
      <c r="J30" s="760"/>
      <c r="K30" s="760"/>
      <c r="L30" s="760"/>
      <c r="M30" s="760"/>
      <c r="N30" s="760"/>
      <c r="O30" s="760"/>
      <c r="P30" s="111"/>
      <c r="Q30" s="111"/>
      <c r="V30" s="579"/>
      <c r="W30" s="579"/>
      <c r="X30" s="579"/>
    </row>
    <row r="31" ht="18.75">
      <c r="A31" s="5" t="s">
        <v>73</v>
      </c>
    </row>
    <row r="32" ht="15.75">
      <c r="A32" s="29"/>
    </row>
    <row r="33" spans="1:17" ht="27" customHeight="1">
      <c r="A33" s="698" t="s">
        <v>15</v>
      </c>
      <c r="B33" s="699"/>
      <c r="C33" s="699"/>
      <c r="D33" s="700"/>
      <c r="E33" s="698" t="s">
        <v>74</v>
      </c>
      <c r="F33" s="699"/>
      <c r="G33" s="699"/>
      <c r="H33" s="699"/>
      <c r="I33" s="699"/>
      <c r="J33" s="699"/>
      <c r="K33" s="699"/>
      <c r="L33" s="700"/>
      <c r="M33" s="698" t="s">
        <v>16</v>
      </c>
      <c r="N33" s="699"/>
      <c r="O33" s="700"/>
      <c r="P33" s="24"/>
      <c r="Q33" s="24"/>
    </row>
    <row r="34" spans="1:17" s="15" customFormat="1" ht="12.75" customHeight="1">
      <c r="A34" s="754">
        <v>1</v>
      </c>
      <c r="B34" s="755"/>
      <c r="C34" s="755"/>
      <c r="D34" s="756"/>
      <c r="E34" s="754">
        <v>2</v>
      </c>
      <c r="F34" s="755"/>
      <c r="G34" s="755"/>
      <c r="H34" s="755"/>
      <c r="I34" s="755"/>
      <c r="J34" s="755"/>
      <c r="K34" s="755"/>
      <c r="L34" s="756"/>
      <c r="M34" s="754">
        <v>3</v>
      </c>
      <c r="N34" s="755"/>
      <c r="O34" s="756"/>
      <c r="P34" s="355"/>
      <c r="Q34" s="355"/>
    </row>
    <row r="35" spans="1:17" ht="57" customHeight="1">
      <c r="A35" s="698" t="s">
        <v>30</v>
      </c>
      <c r="B35" s="699"/>
      <c r="C35" s="699"/>
      <c r="D35" s="700"/>
      <c r="E35" s="698" t="s">
        <v>31</v>
      </c>
      <c r="F35" s="699"/>
      <c r="G35" s="699"/>
      <c r="H35" s="699"/>
      <c r="I35" s="699"/>
      <c r="J35" s="699"/>
      <c r="K35" s="699"/>
      <c r="L35" s="700"/>
      <c r="M35" s="698" t="s">
        <v>32</v>
      </c>
      <c r="N35" s="699"/>
      <c r="O35" s="700"/>
      <c r="P35" s="24"/>
      <c r="Q35" s="24"/>
    </row>
    <row r="36" spans="1:17" ht="66" customHeight="1">
      <c r="A36" s="698" t="s">
        <v>327</v>
      </c>
      <c r="B36" s="699"/>
      <c r="C36" s="699"/>
      <c r="D36" s="700"/>
      <c r="E36" s="698" t="s">
        <v>328</v>
      </c>
      <c r="F36" s="699"/>
      <c r="G36" s="699"/>
      <c r="H36" s="699"/>
      <c r="I36" s="699"/>
      <c r="J36" s="699"/>
      <c r="K36" s="699"/>
      <c r="L36" s="700"/>
      <c r="M36" s="698" t="s">
        <v>329</v>
      </c>
      <c r="N36" s="699"/>
      <c r="O36" s="700"/>
      <c r="P36" s="24"/>
      <c r="Q36" s="24"/>
    </row>
    <row r="37" spans="1:17" ht="60" customHeight="1">
      <c r="A37" s="698" t="s">
        <v>330</v>
      </c>
      <c r="B37" s="699"/>
      <c r="C37" s="699"/>
      <c r="D37" s="700"/>
      <c r="E37" s="698" t="s">
        <v>331</v>
      </c>
      <c r="F37" s="699"/>
      <c r="G37" s="699"/>
      <c r="H37" s="699"/>
      <c r="I37" s="699"/>
      <c r="J37" s="699"/>
      <c r="K37" s="699"/>
      <c r="L37" s="700"/>
      <c r="M37" s="698" t="s">
        <v>332</v>
      </c>
      <c r="N37" s="699"/>
      <c r="O37" s="700"/>
      <c r="P37" s="24"/>
      <c r="Q37" s="24"/>
    </row>
  </sheetData>
  <sheetProtection/>
  <mergeCells count="58">
    <mergeCell ref="M34:O34"/>
    <mergeCell ref="M35:O35"/>
    <mergeCell ref="E36:L36"/>
    <mergeCell ref="X11:Z11"/>
    <mergeCell ref="O5:O6"/>
    <mergeCell ref="I9:I10"/>
    <mergeCell ref="S7:T7"/>
    <mergeCell ref="U7:V7"/>
    <mergeCell ref="R13:T13"/>
    <mergeCell ref="A30:O30"/>
    <mergeCell ref="A3:A6"/>
    <mergeCell ref="A24:O24"/>
    <mergeCell ref="A16:O16"/>
    <mergeCell ref="A12:O12"/>
    <mergeCell ref="H9:H10"/>
    <mergeCell ref="A23:O23"/>
    <mergeCell ref="B3:D5"/>
    <mergeCell ref="E3:F5"/>
    <mergeCell ref="R1:T1"/>
    <mergeCell ref="K5:K6"/>
    <mergeCell ref="U1:W1"/>
    <mergeCell ref="X4:Z4"/>
    <mergeCell ref="G4:G6"/>
    <mergeCell ref="H4:I5"/>
    <mergeCell ref="N5:N6"/>
    <mergeCell ref="M5:M6"/>
    <mergeCell ref="P3:Q4"/>
    <mergeCell ref="P5:P6"/>
    <mergeCell ref="AA4:AC6"/>
    <mergeCell ref="L5:L6"/>
    <mergeCell ref="G9:G10"/>
    <mergeCell ref="G3:I3"/>
    <mergeCell ref="M3:O3"/>
    <mergeCell ref="J3:L3"/>
    <mergeCell ref="R4:T4"/>
    <mergeCell ref="J5:J6"/>
    <mergeCell ref="R7:R8"/>
    <mergeCell ref="Q5:Q6"/>
    <mergeCell ref="A36:D36"/>
    <mergeCell ref="A37:D37"/>
    <mergeCell ref="A35:D35"/>
    <mergeCell ref="A27:O27"/>
    <mergeCell ref="A28:O28"/>
    <mergeCell ref="A29:O29"/>
    <mergeCell ref="A33:D33"/>
    <mergeCell ref="A34:D34"/>
    <mergeCell ref="M36:O36"/>
    <mergeCell ref="M33:O33"/>
    <mergeCell ref="E37:L37"/>
    <mergeCell ref="E17:O17"/>
    <mergeCell ref="E18:O18"/>
    <mergeCell ref="E19:O19"/>
    <mergeCell ref="E33:L33"/>
    <mergeCell ref="E34:L34"/>
    <mergeCell ref="E35:L35"/>
    <mergeCell ref="A26:O26"/>
    <mergeCell ref="A25:O25"/>
    <mergeCell ref="M37:O37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8"/>
  <sheetViews>
    <sheetView view="pageBreakPreview" zoomScale="98" zoomScaleSheetLayoutView="98" zoomScalePageLayoutView="0" workbookViewId="0" topLeftCell="A7">
      <selection activeCell="E7" sqref="E7:E9"/>
    </sheetView>
  </sheetViews>
  <sheetFormatPr defaultColWidth="9.00390625" defaultRowHeight="12.75"/>
  <cols>
    <col min="1" max="1" width="11.25390625" style="0" customWidth="1"/>
    <col min="2" max="2" width="20.125" style="0" customWidth="1"/>
    <col min="3" max="3" width="18.125" style="0" customWidth="1"/>
    <col min="4" max="5" width="13.00390625" style="0" customWidth="1"/>
    <col min="6" max="6" width="23.375" style="0" customWidth="1"/>
    <col min="7" max="7" width="6.00390625" style="0" customWidth="1"/>
    <col min="8" max="8" width="7.00390625" style="0" customWidth="1"/>
    <col min="9" max="9" width="10.125" style="0" customWidth="1"/>
  </cols>
  <sheetData>
    <row r="1" spans="1:11" ht="18.75">
      <c r="A1" s="693" t="s">
        <v>91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</row>
    <row r="2" ht="16.5" thickBot="1">
      <c r="A2" s="6"/>
    </row>
    <row r="3" spans="1:11" ht="45.75" customHeight="1" thickBot="1">
      <c r="A3" s="724" t="s">
        <v>223</v>
      </c>
      <c r="B3" s="724"/>
      <c r="C3" s="724"/>
      <c r="D3" s="724"/>
      <c r="E3" s="724"/>
      <c r="F3" s="724"/>
      <c r="G3" s="724"/>
      <c r="H3" s="725" t="s">
        <v>147</v>
      </c>
      <c r="I3" s="845"/>
      <c r="J3" s="800" t="s">
        <v>303</v>
      </c>
      <c r="K3" s="801"/>
    </row>
    <row r="4" spans="1:10" ht="37.5" customHeight="1">
      <c r="A4" s="724" t="s">
        <v>228</v>
      </c>
      <c r="B4" s="724"/>
      <c r="C4" s="724"/>
      <c r="D4" s="724"/>
      <c r="E4" s="724"/>
      <c r="F4" s="724"/>
      <c r="G4" s="724"/>
      <c r="H4" s="62"/>
      <c r="I4" s="62"/>
      <c r="J4" s="62"/>
    </row>
    <row r="5" spans="1:11" ht="23.25" customHeight="1">
      <c r="A5" s="773" t="s">
        <v>52</v>
      </c>
      <c r="B5" s="773"/>
      <c r="C5" s="773"/>
      <c r="D5" s="773"/>
      <c r="E5" s="773"/>
      <c r="F5" s="773"/>
      <c r="G5" s="773"/>
      <c r="H5" s="773"/>
      <c r="I5" s="773"/>
      <c r="J5" s="773"/>
      <c r="K5" s="773"/>
    </row>
    <row r="6" spans="1:11" ht="37.5" customHeight="1">
      <c r="A6" s="805" t="s">
        <v>53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</row>
    <row r="7" spans="1:12" ht="34.5" customHeight="1">
      <c r="A7" s="705" t="s">
        <v>3</v>
      </c>
      <c r="B7" s="708" t="s">
        <v>25</v>
      </c>
      <c r="C7" s="709"/>
      <c r="D7" s="710"/>
      <c r="E7" s="701" t="s">
        <v>26</v>
      </c>
      <c r="F7" s="708" t="s">
        <v>27</v>
      </c>
      <c r="G7" s="709"/>
      <c r="H7" s="710"/>
      <c r="I7" s="698" t="s">
        <v>54</v>
      </c>
      <c r="J7" s="699"/>
      <c r="K7" s="700"/>
      <c r="L7" s="7"/>
    </row>
    <row r="8" spans="1:12" ht="23.25" customHeight="1">
      <c r="A8" s="706"/>
      <c r="B8" s="711"/>
      <c r="C8" s="712"/>
      <c r="D8" s="713"/>
      <c r="E8" s="812"/>
      <c r="F8" s="714"/>
      <c r="G8" s="715"/>
      <c r="H8" s="716"/>
      <c r="I8" s="8" t="s">
        <v>56</v>
      </c>
      <c r="J8" s="8" t="s">
        <v>57</v>
      </c>
      <c r="K8" s="8" t="s">
        <v>298</v>
      </c>
      <c r="L8" s="7"/>
    </row>
    <row r="9" spans="1:12" ht="42.75" customHeight="1">
      <c r="A9" s="706"/>
      <c r="B9" s="714"/>
      <c r="C9" s="715"/>
      <c r="D9" s="716"/>
      <c r="E9" s="702"/>
      <c r="F9" s="701" t="s">
        <v>4</v>
      </c>
      <c r="G9" s="703" t="s">
        <v>149</v>
      </c>
      <c r="H9" s="704"/>
      <c r="I9" s="705" t="s">
        <v>21</v>
      </c>
      <c r="J9" s="705" t="s">
        <v>6</v>
      </c>
      <c r="K9" s="705" t="s">
        <v>7</v>
      </c>
      <c r="L9" s="19"/>
    </row>
    <row r="10" spans="1:12" ht="43.5" customHeight="1">
      <c r="A10" s="707"/>
      <c r="B10" s="143" t="s">
        <v>5</v>
      </c>
      <c r="C10" s="143" t="s">
        <v>5</v>
      </c>
      <c r="D10" s="143" t="s">
        <v>5</v>
      </c>
      <c r="E10" s="80" t="s">
        <v>5</v>
      </c>
      <c r="F10" s="702"/>
      <c r="G10" s="143" t="s">
        <v>13</v>
      </c>
      <c r="H10" s="10" t="s">
        <v>150</v>
      </c>
      <c r="I10" s="707"/>
      <c r="J10" s="707"/>
      <c r="K10" s="707"/>
      <c r="L10" s="16"/>
    </row>
    <row r="11" spans="1:12" s="15" customFormat="1" ht="11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4"/>
    </row>
    <row r="12" spans="1:12" ht="56.25" customHeight="1">
      <c r="A12" s="818" t="s">
        <v>304</v>
      </c>
      <c r="B12" s="705" t="s">
        <v>58</v>
      </c>
      <c r="C12" s="705" t="s">
        <v>58</v>
      </c>
      <c r="D12" s="705" t="s">
        <v>58</v>
      </c>
      <c r="E12" s="705" t="s">
        <v>23</v>
      </c>
      <c r="F12" s="10" t="s">
        <v>277</v>
      </c>
      <c r="G12" s="10" t="s">
        <v>40</v>
      </c>
      <c r="H12" s="10">
        <v>744</v>
      </c>
      <c r="I12" s="10">
        <v>100</v>
      </c>
      <c r="J12" s="10">
        <v>100</v>
      </c>
      <c r="K12" s="10">
        <v>100</v>
      </c>
      <c r="L12" s="18"/>
    </row>
    <row r="13" spans="1:12" ht="56.25" customHeight="1">
      <c r="A13" s="819"/>
      <c r="B13" s="706"/>
      <c r="C13" s="706"/>
      <c r="D13" s="706"/>
      <c r="E13" s="706"/>
      <c r="F13" s="143" t="s">
        <v>278</v>
      </c>
      <c r="G13" s="10" t="s">
        <v>40</v>
      </c>
      <c r="H13" s="8">
        <v>744</v>
      </c>
      <c r="I13" s="8">
        <v>100</v>
      </c>
      <c r="J13" s="8">
        <v>100</v>
      </c>
      <c r="K13" s="8">
        <v>100</v>
      </c>
      <c r="L13" s="18"/>
    </row>
    <row r="14" spans="1:12" ht="71.25" customHeight="1">
      <c r="A14" s="820"/>
      <c r="B14" s="707"/>
      <c r="C14" s="707"/>
      <c r="D14" s="707"/>
      <c r="E14" s="707"/>
      <c r="F14" s="8" t="s">
        <v>279</v>
      </c>
      <c r="G14" s="8" t="s">
        <v>40</v>
      </c>
      <c r="H14" s="8">
        <v>744</v>
      </c>
      <c r="I14" s="8">
        <v>80</v>
      </c>
      <c r="J14" s="8">
        <v>85</v>
      </c>
      <c r="K14" s="8">
        <v>87</v>
      </c>
      <c r="L14" s="18"/>
    </row>
    <row r="15" spans="1:11" ht="57" customHeight="1">
      <c r="A15" s="818" t="s">
        <v>305</v>
      </c>
      <c r="B15" s="705" t="s">
        <v>262</v>
      </c>
      <c r="C15" s="705" t="s">
        <v>58</v>
      </c>
      <c r="D15" s="705" t="s">
        <v>58</v>
      </c>
      <c r="E15" s="705" t="s">
        <v>23</v>
      </c>
      <c r="F15" s="10" t="s">
        <v>277</v>
      </c>
      <c r="G15" s="10" t="s">
        <v>40</v>
      </c>
      <c r="H15" s="10">
        <v>744</v>
      </c>
      <c r="I15" s="10">
        <v>100</v>
      </c>
      <c r="J15" s="10">
        <v>100</v>
      </c>
      <c r="K15" s="10">
        <v>100</v>
      </c>
    </row>
    <row r="16" spans="1:11" ht="48.75" customHeight="1">
      <c r="A16" s="819"/>
      <c r="B16" s="706"/>
      <c r="C16" s="706"/>
      <c r="D16" s="706"/>
      <c r="E16" s="706"/>
      <c r="F16" s="143" t="s">
        <v>278</v>
      </c>
      <c r="G16" s="10" t="s">
        <v>40</v>
      </c>
      <c r="H16" s="8">
        <v>744</v>
      </c>
      <c r="I16" s="8">
        <v>100</v>
      </c>
      <c r="J16" s="8">
        <v>100</v>
      </c>
      <c r="K16" s="8">
        <v>100</v>
      </c>
    </row>
    <row r="17" spans="1:11" ht="76.5" customHeight="1">
      <c r="A17" s="820"/>
      <c r="B17" s="707"/>
      <c r="C17" s="707"/>
      <c r="D17" s="707"/>
      <c r="E17" s="707"/>
      <c r="F17" s="8" t="s">
        <v>279</v>
      </c>
      <c r="G17" s="8" t="s">
        <v>40</v>
      </c>
      <c r="H17" s="8">
        <v>744</v>
      </c>
      <c r="I17" s="8">
        <v>80</v>
      </c>
      <c r="J17" s="8">
        <v>85</v>
      </c>
      <c r="K17" s="8">
        <v>87</v>
      </c>
    </row>
    <row r="18" spans="1:11" ht="37.5" customHeight="1">
      <c r="A18" s="777" t="s">
        <v>62</v>
      </c>
      <c r="B18" s="777"/>
      <c r="C18" s="777"/>
      <c r="D18" s="777"/>
      <c r="E18" s="777"/>
      <c r="F18" s="777"/>
      <c r="G18" s="777"/>
      <c r="H18" s="777"/>
      <c r="I18" s="777"/>
      <c r="J18" s="777"/>
      <c r="K18" s="777"/>
    </row>
  </sheetData>
  <sheetProtection/>
  <mergeCells count="28">
    <mergeCell ref="A18:K18"/>
    <mergeCell ref="C12:C14"/>
    <mergeCell ref="D12:D14"/>
    <mergeCell ref="E12:E14"/>
    <mergeCell ref="A15:A17"/>
    <mergeCell ref="B15:B17"/>
    <mergeCell ref="C15:C17"/>
    <mergeCell ref="D15:D17"/>
    <mergeCell ref="E15:E17"/>
    <mergeCell ref="A12:A14"/>
    <mergeCell ref="J9:J10"/>
    <mergeCell ref="A3:G3"/>
    <mergeCell ref="H3:I3"/>
    <mergeCell ref="J3:K3"/>
    <mergeCell ref="A4:G4"/>
    <mergeCell ref="K9:K10"/>
    <mergeCell ref="A5:K5"/>
    <mergeCell ref="I9:I10"/>
    <mergeCell ref="B12:B14"/>
    <mergeCell ref="A1:K1"/>
    <mergeCell ref="A6:K6"/>
    <mergeCell ref="A7:A10"/>
    <mergeCell ref="B7:D9"/>
    <mergeCell ref="E7:E9"/>
    <mergeCell ref="F7:H8"/>
    <mergeCell ref="I7:K7"/>
    <mergeCell ref="F9:F10"/>
    <mergeCell ref="G9:H9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41"/>
  <sheetViews>
    <sheetView view="pageBreakPreview" zoomScale="98" zoomScaleSheetLayoutView="98" zoomScalePageLayoutView="0" workbookViewId="0" topLeftCell="A10">
      <selection activeCell="E7" sqref="E7:E9"/>
    </sheetView>
  </sheetViews>
  <sheetFormatPr defaultColWidth="9.00390625" defaultRowHeight="12.75"/>
  <cols>
    <col min="1" max="2" width="13.375" style="0" customWidth="1"/>
    <col min="3" max="3" width="14.00390625" style="0" customWidth="1"/>
    <col min="4" max="4" width="13.375" style="0" customWidth="1"/>
    <col min="5" max="5" width="12.25390625" style="0" customWidth="1"/>
    <col min="6" max="6" width="7.125" style="0" customWidth="1"/>
    <col min="7" max="7" width="7.625" style="0" customWidth="1"/>
    <col min="8" max="8" width="6.875" style="0" customWidth="1"/>
    <col min="9" max="9" width="10.25390625" style="0" customWidth="1"/>
    <col min="10" max="10" width="9.625" style="0" customWidth="1"/>
    <col min="11" max="11" width="9.375" style="0" customWidth="1"/>
    <col min="12" max="12" width="10.00390625" style="0" customWidth="1"/>
    <col min="13" max="13" width="9.25390625" style="0" customWidth="1"/>
    <col min="14" max="14" width="9.75390625" style="0" customWidth="1"/>
    <col min="15" max="15" width="10.375" style="0" hidden="1" customWidth="1"/>
    <col min="16" max="16" width="11.75390625" style="0" hidden="1" customWidth="1"/>
    <col min="17" max="17" width="10.75390625" style="0" hidden="1" customWidth="1"/>
    <col min="18" max="18" width="11.625" style="0" hidden="1" customWidth="1"/>
    <col min="19" max="19" width="4.75390625" style="0" hidden="1" customWidth="1"/>
    <col min="20" max="20" width="10.00390625" style="0" hidden="1" customWidth="1"/>
    <col min="21" max="25" width="9.125" style="0" hidden="1" customWidth="1"/>
    <col min="26" max="26" width="10.625" style="0" hidden="1" customWidth="1"/>
  </cols>
  <sheetData>
    <row r="1" spans="1:20" ht="16.5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O1" s="732" t="s">
        <v>236</v>
      </c>
      <c r="P1" s="733"/>
      <c r="Q1" s="734"/>
      <c r="R1" s="732" t="s">
        <v>239</v>
      </c>
      <c r="S1" s="733"/>
      <c r="T1" s="734"/>
    </row>
    <row r="2" spans="1:20" ht="16.5">
      <c r="A2" s="25"/>
      <c r="B2" s="25"/>
      <c r="C2" s="25"/>
      <c r="D2" s="25"/>
      <c r="E2" s="25"/>
      <c r="F2" s="25"/>
      <c r="G2" s="25"/>
      <c r="H2" s="25"/>
      <c r="I2" s="25"/>
      <c r="J2" s="25"/>
      <c r="O2" s="83">
        <f>'1РДО о'!J8+3о!J8+'222о'!I8+4о!J8+5о!J8+'555о'!I8</f>
        <v>178</v>
      </c>
      <c r="P2" s="83">
        <f>'1РДО о'!K8+3о!K8+'222о'!J8+4о!K8+5о!K8+'555о'!J8</f>
        <v>181</v>
      </c>
      <c r="Q2" s="83">
        <f>'1РДО о'!L8+3о!L8+'222о'!K8+4о!L8+5о!L8+'555о'!K8</f>
        <v>165</v>
      </c>
      <c r="R2">
        <f>3о!J10+3о!J12+'222о'!I10+4о!J10+4о!J12+5о!J10+'555о'!I10</f>
        <v>0</v>
      </c>
      <c r="S2">
        <f>3о!K10+3о!K12+'222о'!J10+4о!K10+4о!K12+5о!K10+'555о'!J10</f>
        <v>0</v>
      </c>
      <c r="T2">
        <f>3о!L10+3о!L12+'222о'!K10+4о!L10+4о!L12+5о!L10+'555о'!K10</f>
        <v>0</v>
      </c>
    </row>
    <row r="3" spans="1:20" ht="39.75" customHeight="1">
      <c r="A3" s="705" t="s">
        <v>3</v>
      </c>
      <c r="B3" s="708" t="s">
        <v>25</v>
      </c>
      <c r="C3" s="709"/>
      <c r="D3" s="710"/>
      <c r="E3" s="701" t="s">
        <v>26</v>
      </c>
      <c r="F3" s="721" t="s">
        <v>24</v>
      </c>
      <c r="G3" s="721"/>
      <c r="H3" s="721"/>
      <c r="I3" s="698" t="s">
        <v>154</v>
      </c>
      <c r="J3" s="699"/>
      <c r="K3" s="700"/>
      <c r="L3" s="703" t="s">
        <v>64</v>
      </c>
      <c r="M3" s="767"/>
      <c r="N3" s="704"/>
      <c r="T3" s="68" t="e">
        <f>O6+T6</f>
        <v>#VALUE!</v>
      </c>
    </row>
    <row r="4" spans="1:25" ht="16.5" customHeight="1">
      <c r="A4" s="706"/>
      <c r="B4" s="711"/>
      <c r="C4" s="712"/>
      <c r="D4" s="713"/>
      <c r="E4" s="812"/>
      <c r="F4" s="765" t="s">
        <v>4</v>
      </c>
      <c r="G4" s="765" t="s">
        <v>149</v>
      </c>
      <c r="H4" s="765"/>
      <c r="I4" s="8" t="s">
        <v>56</v>
      </c>
      <c r="J4" s="8" t="s">
        <v>57</v>
      </c>
      <c r="K4" s="8" t="s">
        <v>298</v>
      </c>
      <c r="L4" s="8" t="s">
        <v>56</v>
      </c>
      <c r="M4" s="8" t="s">
        <v>57</v>
      </c>
      <c r="N4" s="8" t="s">
        <v>298</v>
      </c>
      <c r="O4" s="835" t="s">
        <v>242</v>
      </c>
      <c r="P4" s="836"/>
      <c r="Q4" s="837"/>
      <c r="R4" s="71"/>
      <c r="T4" s="823" t="s">
        <v>238</v>
      </c>
      <c r="U4" s="823"/>
      <c r="V4" s="823"/>
      <c r="W4" s="834" t="s">
        <v>243</v>
      </c>
      <c r="X4" s="834"/>
      <c r="Y4" s="834"/>
    </row>
    <row r="5" spans="1:25" ht="39.75" customHeight="1">
      <c r="A5" s="706"/>
      <c r="B5" s="714"/>
      <c r="C5" s="715"/>
      <c r="D5" s="716"/>
      <c r="E5" s="702"/>
      <c r="F5" s="765"/>
      <c r="G5" s="765"/>
      <c r="H5" s="765"/>
      <c r="I5" s="705" t="s">
        <v>21</v>
      </c>
      <c r="J5" s="705" t="s">
        <v>6</v>
      </c>
      <c r="K5" s="705" t="s">
        <v>7</v>
      </c>
      <c r="L5" s="705" t="s">
        <v>21</v>
      </c>
      <c r="M5" s="705" t="s">
        <v>6</v>
      </c>
      <c r="N5" s="705" t="s">
        <v>7</v>
      </c>
      <c r="O5" s="72">
        <v>2017</v>
      </c>
      <c r="P5" s="72">
        <v>2018</v>
      </c>
      <c r="Q5" s="72">
        <v>2019</v>
      </c>
      <c r="R5" s="71"/>
      <c r="T5" s="72">
        <v>2017</v>
      </c>
      <c r="U5" s="72">
        <v>2018</v>
      </c>
      <c r="V5" s="72">
        <v>2019</v>
      </c>
      <c r="W5" s="834"/>
      <c r="X5" s="834"/>
      <c r="Y5" s="834"/>
    </row>
    <row r="6" spans="1:25" ht="28.5" customHeight="1">
      <c r="A6" s="707"/>
      <c r="B6" s="66" t="s">
        <v>5</v>
      </c>
      <c r="C6" s="66" t="s">
        <v>5</v>
      </c>
      <c r="D6" s="66" t="s">
        <v>5</v>
      </c>
      <c r="E6" s="80" t="s">
        <v>5</v>
      </c>
      <c r="F6" s="765"/>
      <c r="G6" s="66" t="s">
        <v>13</v>
      </c>
      <c r="H6" s="8" t="s">
        <v>150</v>
      </c>
      <c r="I6" s="707"/>
      <c r="J6" s="707"/>
      <c r="K6" s="707"/>
      <c r="L6" s="707"/>
      <c r="M6" s="707"/>
      <c r="N6" s="707"/>
      <c r="O6" s="93">
        <f>График!D10</f>
        <v>0</v>
      </c>
      <c r="P6" s="93">
        <v>27403053</v>
      </c>
      <c r="Q6" s="93">
        <v>27541053</v>
      </c>
      <c r="R6" s="71"/>
      <c r="T6" s="100" t="e">
        <f>График!D9+График!#REF!+График!#REF!+График!#REF!</f>
        <v>#VALUE!</v>
      </c>
      <c r="U6" s="100">
        <v>4063140</v>
      </c>
      <c r="V6" s="100">
        <f>U6</f>
        <v>4063140</v>
      </c>
      <c r="W6" s="834"/>
      <c r="X6" s="834"/>
      <c r="Y6" s="834"/>
    </row>
    <row r="7" spans="1:25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846" t="s">
        <v>237</v>
      </c>
      <c r="T7" s="101"/>
      <c r="U7" s="101"/>
      <c r="V7" s="101"/>
      <c r="W7" s="101"/>
      <c r="X7" s="101"/>
      <c r="Y7" s="101"/>
    </row>
    <row r="8" spans="1:26" s="32" customFormat="1" ht="12.75" customHeight="1">
      <c r="A8" s="8"/>
      <c r="B8" s="39"/>
      <c r="C8" s="12"/>
      <c r="D8" s="35" t="s">
        <v>83</v>
      </c>
      <c r="E8" s="35"/>
      <c r="F8" s="74"/>
      <c r="G8" s="39"/>
      <c r="H8" s="39"/>
      <c r="I8" s="35">
        <f>I9+I10</f>
        <v>0</v>
      </c>
      <c r="J8" s="35">
        <f>J9+J10</f>
        <v>0</v>
      </c>
      <c r="K8" s="35">
        <f>K9+K10</f>
        <v>0</v>
      </c>
      <c r="L8" s="35"/>
      <c r="M8" s="35"/>
      <c r="N8" s="35"/>
      <c r="O8" s="847"/>
      <c r="P8" s="83" t="s">
        <v>192</v>
      </c>
      <c r="Q8" s="83" t="s">
        <v>241</v>
      </c>
      <c r="R8" s="73" t="s">
        <v>193</v>
      </c>
      <c r="T8" s="102"/>
      <c r="U8" s="102"/>
      <c r="V8" s="102"/>
      <c r="W8" s="104">
        <v>2017</v>
      </c>
      <c r="X8" s="104">
        <v>2018</v>
      </c>
      <c r="Y8" s="104">
        <v>2019</v>
      </c>
      <c r="Z8" s="107" t="s">
        <v>193</v>
      </c>
    </row>
    <row r="9" spans="1:26" ht="39.75" customHeight="1">
      <c r="A9" s="36" t="s">
        <v>226</v>
      </c>
      <c r="B9" s="8" t="s">
        <v>58</v>
      </c>
      <c r="C9" s="8" t="s">
        <v>58</v>
      </c>
      <c r="D9" s="8" t="s">
        <v>58</v>
      </c>
      <c r="E9" s="8" t="s">
        <v>23</v>
      </c>
      <c r="F9" s="765" t="s">
        <v>65</v>
      </c>
      <c r="G9" s="721" t="s">
        <v>66</v>
      </c>
      <c r="H9" s="721">
        <v>792</v>
      </c>
      <c r="I9" s="8"/>
      <c r="J9" s="8"/>
      <c r="K9" s="8"/>
      <c r="L9" s="27"/>
      <c r="M9" s="84"/>
      <c r="N9" s="84"/>
      <c r="O9" s="75"/>
      <c r="P9" s="97">
        <f>O9*I9</f>
        <v>0</v>
      </c>
      <c r="Q9" s="97" t="e">
        <f>Q12/P12*O9+O9</f>
        <v>#REF!</v>
      </c>
      <c r="R9" s="98" t="e">
        <f>Q9*I9</f>
        <v>#REF!</v>
      </c>
      <c r="T9" s="103" t="e">
        <f>T6/(O2-R2)</f>
        <v>#VALUE!</v>
      </c>
      <c r="U9" s="103">
        <f>U6/(P2-S2)</f>
        <v>22448.28729281768</v>
      </c>
      <c r="V9" s="103">
        <f>V6/(Q2-T2)</f>
        <v>24625.090909090908</v>
      </c>
      <c r="W9" s="105" t="e">
        <f>Q9+T9</f>
        <v>#REF!</v>
      </c>
      <c r="X9" s="105" t="e">
        <f>U9+Q9*P6/O6</f>
        <v>#REF!</v>
      </c>
      <c r="Y9" s="105" t="e">
        <f>V9+Q9*Q6/O6</f>
        <v>#REF!</v>
      </c>
      <c r="Z9" s="108" t="e">
        <f>W9*J9</f>
        <v>#REF!</v>
      </c>
    </row>
    <row r="10" spans="1:26" ht="69" customHeight="1">
      <c r="A10" s="36" t="s">
        <v>227</v>
      </c>
      <c r="B10" s="8" t="s">
        <v>262</v>
      </c>
      <c r="C10" s="8" t="s">
        <v>58</v>
      </c>
      <c r="D10" s="8" t="s">
        <v>58</v>
      </c>
      <c r="E10" s="8" t="s">
        <v>23</v>
      </c>
      <c r="F10" s="765"/>
      <c r="G10" s="721"/>
      <c r="H10" s="721"/>
      <c r="I10" s="8"/>
      <c r="J10" s="8"/>
      <c r="K10" s="8"/>
      <c r="L10" s="113" t="e">
        <f>W10</f>
        <v>#REF!</v>
      </c>
      <c r="M10" s="113" t="e">
        <f>X10</f>
        <v>#REF!</v>
      </c>
      <c r="N10" s="113" t="e">
        <f>Y10</f>
        <v>#REF!</v>
      </c>
      <c r="O10" s="92">
        <v>773090</v>
      </c>
      <c r="P10" s="93">
        <f>I10*O10</f>
        <v>0</v>
      </c>
      <c r="Q10" s="92" t="e">
        <f>Q12/P12*O10+O10</f>
        <v>#REF!</v>
      </c>
      <c r="R10" s="98" t="e">
        <f>Q10*I10</f>
        <v>#REF!</v>
      </c>
      <c r="T10" s="103"/>
      <c r="U10" s="103"/>
      <c r="V10" s="103"/>
      <c r="W10" s="105" t="e">
        <f>Q10+T10</f>
        <v>#REF!</v>
      </c>
      <c r="X10" s="105" t="e">
        <f>U10+Q10*P6/O6</f>
        <v>#REF!</v>
      </c>
      <c r="Y10" s="105" t="e">
        <f>V10+Q10*Q6/O6</f>
        <v>#REF!</v>
      </c>
      <c r="Z10" s="108" t="e">
        <f>W10*J10</f>
        <v>#REF!</v>
      </c>
    </row>
    <row r="11" spans="5:26" ht="12.75">
      <c r="E11" s="41"/>
      <c r="F11" s="41"/>
      <c r="G11" s="41"/>
      <c r="P11" s="95">
        <f>SUM(P9:P10)</f>
        <v>0</v>
      </c>
      <c r="R11" s="99" t="e">
        <f>SUM(R9:R10)</f>
        <v>#REF!</v>
      </c>
      <c r="T11" s="782" t="s">
        <v>193</v>
      </c>
      <c r="U11" s="783"/>
      <c r="V11" s="783"/>
      <c r="Y11" s="106"/>
      <c r="Z11" s="109" t="e">
        <f>SUM(Z9:Z10)</f>
        <v>#REF!</v>
      </c>
    </row>
    <row r="12" spans="1:26" ht="35.25" customHeight="1">
      <c r="A12" s="761" t="s">
        <v>67</v>
      </c>
      <c r="B12" s="761"/>
      <c r="C12" s="761"/>
      <c r="D12" s="761"/>
      <c r="E12" s="761"/>
      <c r="F12" s="761"/>
      <c r="G12" s="761"/>
      <c r="H12" s="761"/>
      <c r="I12" s="761"/>
      <c r="J12" s="761"/>
      <c r="K12" s="761"/>
      <c r="L12" s="761"/>
      <c r="M12" s="761"/>
      <c r="N12" s="833"/>
      <c r="O12" s="83" t="s">
        <v>240</v>
      </c>
      <c r="P12" s="95" t="e">
        <f>'1РДО о'!#REF!+P11+4о!S14+'222о'!P11+3о!S13+5о!S11</f>
        <v>#REF!</v>
      </c>
      <c r="Q12" s="68" t="e">
        <f>O6-P12</f>
        <v>#REF!</v>
      </c>
      <c r="R12" s="99" t="e">
        <f>'1РДО о'!#REF!+3о!U13+'222о'!R11+4о!U14+5о!U11+'555о'!R11</f>
        <v>#REF!</v>
      </c>
      <c r="T12" s="120" t="e">
        <f>T9*I9</f>
        <v>#VALUE!</v>
      </c>
      <c r="U12" s="120">
        <f>U9*J9</f>
        <v>0</v>
      </c>
      <c r="V12" s="120">
        <f>V9*K9</f>
        <v>0</v>
      </c>
      <c r="Z12" s="109" t="e">
        <f>Z11+4о!AD14+'222о'!Z11+3о!AC13+5о!AD11</f>
        <v>#REF!</v>
      </c>
    </row>
    <row r="14" spans="1:22" ht="18.75">
      <c r="A14" s="5" t="s">
        <v>68</v>
      </c>
      <c r="T14" s="121" t="e">
        <f>3о!W14+'222о'!T12+4о!X15+5о!X12+T12</f>
        <v>#VALUE!</v>
      </c>
      <c r="U14" s="121">
        <f>'2 П о'!S14+3о!X14+'222о'!U12+4о!Y15+5о!Y12+U12</f>
        <v>0</v>
      </c>
      <c r="V14" s="121">
        <f>'2 П о'!T14+3о!Y14+'222о'!V12+4о!Z15+5о!Z12+V12</f>
        <v>0</v>
      </c>
    </row>
    <row r="15" spans="19:22" ht="12.75">
      <c r="S15" s="118" t="s">
        <v>251</v>
      </c>
      <c r="T15" s="126">
        <f>5о!X7</f>
        <v>0</v>
      </c>
      <c r="U15" s="126">
        <f>5о!Y7</f>
        <v>0</v>
      </c>
      <c r="V15" s="126">
        <f>5о!Z7</f>
        <v>0</v>
      </c>
    </row>
    <row r="16" spans="1:19" ht="12.75" customHeight="1">
      <c r="A16" s="714" t="s">
        <v>14</v>
      </c>
      <c r="B16" s="715"/>
      <c r="C16" s="715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S16" s="118" t="s">
        <v>250</v>
      </c>
    </row>
    <row r="17" spans="1:14" ht="25.5" customHeight="1">
      <c r="A17" s="86" t="s">
        <v>9</v>
      </c>
      <c r="B17" s="86" t="s">
        <v>10</v>
      </c>
      <c r="C17" s="86" t="s">
        <v>11</v>
      </c>
      <c r="D17" s="86" t="s">
        <v>12</v>
      </c>
      <c r="E17" s="703" t="s">
        <v>13</v>
      </c>
      <c r="F17" s="767"/>
      <c r="G17" s="767"/>
      <c r="H17" s="767"/>
      <c r="I17" s="767"/>
      <c r="J17" s="767"/>
      <c r="K17" s="767"/>
      <c r="L17" s="767"/>
      <c r="M17" s="767"/>
      <c r="N17" s="704"/>
    </row>
    <row r="18" spans="1:14" ht="12.75" customHeight="1">
      <c r="A18" s="86">
        <v>1</v>
      </c>
      <c r="B18" s="86">
        <v>2</v>
      </c>
      <c r="C18" s="86">
        <v>3</v>
      </c>
      <c r="D18" s="86">
        <v>4</v>
      </c>
      <c r="E18" s="703">
        <v>5</v>
      </c>
      <c r="F18" s="767"/>
      <c r="G18" s="767"/>
      <c r="H18" s="767"/>
      <c r="I18" s="767"/>
      <c r="J18" s="767"/>
      <c r="K18" s="767"/>
      <c r="L18" s="767"/>
      <c r="M18" s="767"/>
      <c r="N18" s="704"/>
    </row>
    <row r="19" spans="1:14" ht="53.25" customHeight="1">
      <c r="A19" s="87" t="s">
        <v>28</v>
      </c>
      <c r="B19" s="87" t="s">
        <v>29</v>
      </c>
      <c r="C19" s="87" t="s">
        <v>197</v>
      </c>
      <c r="D19" s="87" t="s">
        <v>198</v>
      </c>
      <c r="E19" s="744" t="s">
        <v>199</v>
      </c>
      <c r="F19" s="745"/>
      <c r="G19" s="745"/>
      <c r="H19" s="745"/>
      <c r="I19" s="745"/>
      <c r="J19" s="745"/>
      <c r="K19" s="745"/>
      <c r="L19" s="745"/>
      <c r="M19" s="745"/>
      <c r="N19" s="746"/>
    </row>
    <row r="20" spans="1:5" ht="12.75">
      <c r="A20" s="81"/>
      <c r="B20" s="81"/>
      <c r="C20" s="31"/>
      <c r="D20" s="31"/>
      <c r="E20" s="31"/>
    </row>
    <row r="21" ht="18.75">
      <c r="A21" s="5" t="s">
        <v>69</v>
      </c>
    </row>
    <row r="22" ht="24" customHeight="1">
      <c r="A22" s="5" t="s">
        <v>70</v>
      </c>
    </row>
    <row r="23" spans="1:14" ht="12.75" customHeight="1">
      <c r="A23" s="815" t="s">
        <v>247</v>
      </c>
      <c r="B23" s="815"/>
      <c r="C23" s="815"/>
      <c r="D23" s="815"/>
      <c r="E23" s="815"/>
      <c r="F23" s="815"/>
      <c r="G23" s="815"/>
      <c r="H23" s="815"/>
      <c r="I23" s="815"/>
      <c r="J23" s="815"/>
      <c r="K23" s="815"/>
      <c r="L23" s="815"/>
      <c r="M23" s="815"/>
      <c r="N23" s="815"/>
    </row>
    <row r="24" spans="1:14" ht="12.75" customHeight="1">
      <c r="A24" s="753" t="s">
        <v>200</v>
      </c>
      <c r="B24" s="753"/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3"/>
    </row>
    <row r="25" spans="1:14" ht="27.75" customHeight="1">
      <c r="A25" s="753" t="s">
        <v>306</v>
      </c>
      <c r="B25" s="753"/>
      <c r="C25" s="753"/>
      <c r="D25" s="753"/>
      <c r="E25" s="753"/>
      <c r="F25" s="753"/>
      <c r="G25" s="753"/>
      <c r="H25" s="753"/>
      <c r="I25" s="753"/>
      <c r="J25" s="753"/>
      <c r="K25" s="753"/>
      <c r="L25" s="753"/>
      <c r="M25" s="753"/>
      <c r="N25" s="753"/>
    </row>
    <row r="26" spans="1:14" ht="26.25" customHeight="1">
      <c r="A26" s="753" t="s">
        <v>201</v>
      </c>
      <c r="B26" s="753"/>
      <c r="C26" s="753"/>
      <c r="D26" s="753"/>
      <c r="E26" s="753"/>
      <c r="F26" s="753"/>
      <c r="G26" s="753"/>
      <c r="H26" s="753"/>
      <c r="I26" s="753"/>
      <c r="J26" s="753"/>
      <c r="K26" s="753"/>
      <c r="L26" s="753"/>
      <c r="M26" s="753"/>
      <c r="N26" s="753"/>
    </row>
    <row r="27" spans="1:14" ht="79.5" customHeight="1">
      <c r="A27" s="760" t="s">
        <v>202</v>
      </c>
      <c r="B27" s="760"/>
      <c r="C27" s="760"/>
      <c r="D27" s="760"/>
      <c r="E27" s="760"/>
      <c r="F27" s="760"/>
      <c r="G27" s="760"/>
      <c r="H27" s="760"/>
      <c r="I27" s="760"/>
      <c r="J27" s="760"/>
      <c r="K27" s="760"/>
      <c r="L27" s="760"/>
      <c r="M27" s="760"/>
      <c r="N27" s="760"/>
    </row>
    <row r="28" spans="1:14" ht="27" customHeight="1">
      <c r="A28" s="760" t="s">
        <v>92</v>
      </c>
      <c r="B28" s="760"/>
      <c r="C28" s="760"/>
      <c r="D28" s="760"/>
      <c r="E28" s="760"/>
      <c r="F28" s="760"/>
      <c r="G28" s="760"/>
      <c r="H28" s="760"/>
      <c r="I28" s="760"/>
      <c r="J28" s="760"/>
      <c r="K28" s="760"/>
      <c r="L28" s="760"/>
      <c r="M28" s="760"/>
      <c r="N28" s="760"/>
    </row>
    <row r="29" spans="1:14" ht="27.75" customHeight="1">
      <c r="A29" s="760" t="s">
        <v>300</v>
      </c>
      <c r="B29" s="760"/>
      <c r="C29" s="760"/>
      <c r="D29" s="760"/>
      <c r="E29" s="760"/>
      <c r="F29" s="760"/>
      <c r="G29" s="760"/>
      <c r="H29" s="760"/>
      <c r="I29" s="760"/>
      <c r="J29" s="760"/>
      <c r="K29" s="760"/>
      <c r="L29" s="760"/>
      <c r="M29" s="760"/>
      <c r="N29" s="760"/>
    </row>
    <row r="30" spans="1:14" ht="12.75" customHeight="1">
      <c r="A30" s="760" t="s">
        <v>72</v>
      </c>
      <c r="B30" s="760"/>
      <c r="C30" s="760"/>
      <c r="D30" s="760"/>
      <c r="E30" s="760"/>
      <c r="F30" s="760"/>
      <c r="G30" s="760"/>
      <c r="H30" s="760"/>
      <c r="I30" s="760"/>
      <c r="J30" s="760"/>
      <c r="K30" s="760"/>
      <c r="L30" s="760"/>
      <c r="M30" s="760"/>
      <c r="N30" s="760"/>
    </row>
    <row r="31" ht="12.75" customHeight="1">
      <c r="A31" s="28"/>
    </row>
    <row r="32" ht="16.5" customHeight="1">
      <c r="A32" s="5" t="s">
        <v>73</v>
      </c>
    </row>
    <row r="33" ht="15.75">
      <c r="A33" s="29"/>
    </row>
    <row r="34" spans="1:14" ht="27" customHeight="1">
      <c r="A34" s="721" t="s">
        <v>15</v>
      </c>
      <c r="B34" s="721"/>
      <c r="C34" s="721"/>
      <c r="D34" s="721" t="s">
        <v>74</v>
      </c>
      <c r="E34" s="721"/>
      <c r="F34" s="721"/>
      <c r="G34" s="721"/>
      <c r="H34" s="721"/>
      <c r="I34" s="721"/>
      <c r="J34" s="721"/>
      <c r="K34" s="721"/>
      <c r="L34" s="721"/>
      <c r="M34" s="721" t="s">
        <v>16</v>
      </c>
      <c r="N34" s="721"/>
    </row>
    <row r="35" spans="1:22" s="15" customFormat="1" ht="12.75">
      <c r="A35" s="822">
        <v>1</v>
      </c>
      <c r="B35" s="822"/>
      <c r="C35" s="822"/>
      <c r="D35" s="822">
        <v>2</v>
      </c>
      <c r="E35" s="822"/>
      <c r="F35" s="822"/>
      <c r="G35" s="822"/>
      <c r="H35" s="822"/>
      <c r="I35" s="822"/>
      <c r="J35" s="822"/>
      <c r="K35" s="822"/>
      <c r="L35" s="822"/>
      <c r="M35" s="822">
        <v>3</v>
      </c>
      <c r="N35" s="822"/>
      <c r="T35"/>
      <c r="U35"/>
      <c r="V35"/>
    </row>
    <row r="36" spans="1:22" ht="57" customHeight="1">
      <c r="A36" s="824" t="s">
        <v>82</v>
      </c>
      <c r="B36" s="825"/>
      <c r="C36" s="826"/>
      <c r="D36" s="821" t="s">
        <v>75</v>
      </c>
      <c r="E36" s="821"/>
      <c r="F36" s="821"/>
      <c r="G36" s="821"/>
      <c r="H36" s="821"/>
      <c r="I36" s="821"/>
      <c r="J36" s="821"/>
      <c r="K36" s="821"/>
      <c r="L36" s="821"/>
      <c r="M36" s="721" t="s">
        <v>81</v>
      </c>
      <c r="N36" s="721"/>
      <c r="T36" s="15"/>
      <c r="U36" s="15"/>
      <c r="V36" s="15"/>
    </row>
    <row r="37" spans="1:14" ht="25.5" customHeight="1">
      <c r="A37" s="827"/>
      <c r="B37" s="828"/>
      <c r="C37" s="829"/>
      <c r="D37" s="821" t="s">
        <v>76</v>
      </c>
      <c r="E37" s="821"/>
      <c r="F37" s="821"/>
      <c r="G37" s="821"/>
      <c r="H37" s="821"/>
      <c r="I37" s="821"/>
      <c r="J37" s="821"/>
      <c r="K37" s="821"/>
      <c r="L37" s="821"/>
      <c r="M37" s="721"/>
      <c r="N37" s="721"/>
    </row>
    <row r="38" spans="1:14" ht="27" customHeight="1">
      <c r="A38" s="827"/>
      <c r="B38" s="828"/>
      <c r="C38" s="829"/>
      <c r="D38" s="821" t="s">
        <v>77</v>
      </c>
      <c r="E38" s="821"/>
      <c r="F38" s="821"/>
      <c r="G38" s="821"/>
      <c r="H38" s="821"/>
      <c r="I38" s="821"/>
      <c r="J38" s="821"/>
      <c r="K38" s="821"/>
      <c r="L38" s="821"/>
      <c r="M38" s="721"/>
      <c r="N38" s="721"/>
    </row>
    <row r="39" spans="1:14" ht="19.5" customHeight="1">
      <c r="A39" s="827"/>
      <c r="B39" s="828"/>
      <c r="C39" s="829"/>
      <c r="D39" s="821" t="s">
        <v>78</v>
      </c>
      <c r="E39" s="821"/>
      <c r="F39" s="821"/>
      <c r="G39" s="821"/>
      <c r="H39" s="821"/>
      <c r="I39" s="821"/>
      <c r="J39" s="821"/>
      <c r="K39" s="821"/>
      <c r="L39" s="821"/>
      <c r="M39" s="721"/>
      <c r="N39" s="721"/>
    </row>
    <row r="40" spans="1:14" ht="19.5" customHeight="1">
      <c r="A40" s="827"/>
      <c r="B40" s="828"/>
      <c r="C40" s="829"/>
      <c r="D40" s="821" t="s">
        <v>79</v>
      </c>
      <c r="E40" s="821"/>
      <c r="F40" s="821"/>
      <c r="G40" s="821"/>
      <c r="H40" s="821"/>
      <c r="I40" s="821"/>
      <c r="J40" s="821"/>
      <c r="K40" s="821"/>
      <c r="L40" s="821"/>
      <c r="M40" s="721"/>
      <c r="N40" s="721"/>
    </row>
    <row r="41" spans="1:14" ht="24" customHeight="1">
      <c r="A41" s="830"/>
      <c r="B41" s="831"/>
      <c r="C41" s="832"/>
      <c r="D41" s="821" t="s">
        <v>80</v>
      </c>
      <c r="E41" s="821"/>
      <c r="F41" s="821"/>
      <c r="G41" s="821"/>
      <c r="H41" s="821"/>
      <c r="I41" s="821"/>
      <c r="J41" s="821"/>
      <c r="K41" s="821"/>
      <c r="L41" s="821"/>
      <c r="M41" s="721"/>
      <c r="N41" s="721"/>
    </row>
  </sheetData>
  <sheetProtection/>
  <mergeCells count="51">
    <mergeCell ref="T11:V11"/>
    <mergeCell ref="E3:E5"/>
    <mergeCell ref="F3:H3"/>
    <mergeCell ref="M5:M6"/>
    <mergeCell ref="N5:N6"/>
    <mergeCell ref="L3:N3"/>
    <mergeCell ref="L5:L6"/>
    <mergeCell ref="E17:N17"/>
    <mergeCell ref="H9:H10"/>
    <mergeCell ref="J5:J6"/>
    <mergeCell ref="K5:K6"/>
    <mergeCell ref="A16:N16"/>
    <mergeCell ref="A12:N12"/>
    <mergeCell ref="A27:N27"/>
    <mergeCell ref="E19:N19"/>
    <mergeCell ref="A23:N23"/>
    <mergeCell ref="A3:A6"/>
    <mergeCell ref="B3:D5"/>
    <mergeCell ref="E18:N18"/>
    <mergeCell ref="F4:F6"/>
    <mergeCell ref="G4:H5"/>
    <mergeCell ref="I5:I6"/>
    <mergeCell ref="A25:N25"/>
    <mergeCell ref="D41:L41"/>
    <mergeCell ref="M36:N41"/>
    <mergeCell ref="O4:Q4"/>
    <mergeCell ref="D36:L36"/>
    <mergeCell ref="D37:L37"/>
    <mergeCell ref="F9:F10"/>
    <mergeCell ref="A24:N24"/>
    <mergeCell ref="A36:C41"/>
    <mergeCell ref="A28:N28"/>
    <mergeCell ref="A29:N29"/>
    <mergeCell ref="A34:C34"/>
    <mergeCell ref="D34:L34"/>
    <mergeCell ref="M34:N34"/>
    <mergeCell ref="D35:L35"/>
    <mergeCell ref="M35:N35"/>
    <mergeCell ref="D39:L39"/>
    <mergeCell ref="A35:C35"/>
    <mergeCell ref="D38:L38"/>
    <mergeCell ref="O1:Q1"/>
    <mergeCell ref="R1:T1"/>
    <mergeCell ref="T4:V4"/>
    <mergeCell ref="W4:Y6"/>
    <mergeCell ref="O7:O8"/>
    <mergeCell ref="D40:L40"/>
    <mergeCell ref="A26:N26"/>
    <mergeCell ref="I3:K3"/>
    <mergeCell ref="A30:N30"/>
    <mergeCell ref="G9:G10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24"/>
  <sheetViews>
    <sheetView view="pageBreakPreview" zoomScale="98" zoomScaleSheetLayoutView="98" zoomScalePageLayoutView="0" workbookViewId="0" topLeftCell="A1">
      <selection activeCell="I8" sqref="I8:K8"/>
    </sheetView>
  </sheetViews>
  <sheetFormatPr defaultColWidth="9.00390625" defaultRowHeight="12.75"/>
  <cols>
    <col min="1" max="1" width="12.25390625" style="0" customWidth="1"/>
    <col min="2" max="2" width="20.125" style="0" customWidth="1"/>
    <col min="3" max="3" width="13.375" style="0" customWidth="1"/>
    <col min="4" max="4" width="13.25390625" style="0" customWidth="1"/>
    <col min="5" max="5" width="14.00390625" style="0" customWidth="1"/>
    <col min="6" max="6" width="20.875" style="0" customWidth="1"/>
    <col min="7" max="7" width="7.375" style="0" customWidth="1"/>
    <col min="8" max="8" width="7.125" style="0" customWidth="1"/>
    <col min="9" max="9" width="10.00390625" style="0" customWidth="1"/>
    <col min="12" max="12" width="12.00390625" style="0" customWidth="1"/>
    <col min="13" max="13" width="11.00390625" style="0" customWidth="1"/>
  </cols>
  <sheetData>
    <row r="1" spans="1:11" ht="18.75">
      <c r="A1" s="693" t="s">
        <v>551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</row>
    <row r="2" ht="16.5" thickBot="1">
      <c r="A2" s="6"/>
    </row>
    <row r="3" spans="1:11" ht="39" customHeight="1" thickBot="1">
      <c r="A3" s="724" t="s">
        <v>88</v>
      </c>
      <c r="B3" s="724"/>
      <c r="C3" s="724"/>
      <c r="D3" s="724"/>
      <c r="E3" s="724"/>
      <c r="F3" s="724"/>
      <c r="G3" s="724"/>
      <c r="H3" s="849" t="s">
        <v>147</v>
      </c>
      <c r="I3" s="850"/>
      <c r="J3" s="727" t="s">
        <v>232</v>
      </c>
      <c r="K3" s="728"/>
    </row>
    <row r="4" spans="1:10" ht="19.5" customHeight="1">
      <c r="A4" s="724" t="s">
        <v>51</v>
      </c>
      <c r="B4" s="724"/>
      <c r="C4" s="724"/>
      <c r="D4" s="724"/>
      <c r="E4" s="724"/>
      <c r="F4" s="724"/>
      <c r="G4" s="62"/>
      <c r="H4" s="62"/>
      <c r="I4" s="62"/>
      <c r="J4" s="62"/>
    </row>
    <row r="5" spans="1:11" s="138" customFormat="1" ht="35.25" customHeight="1">
      <c r="A5" s="848" t="s">
        <v>153</v>
      </c>
      <c r="B5" s="848"/>
      <c r="C5" s="848"/>
      <c r="D5" s="848"/>
      <c r="E5" s="848"/>
      <c r="F5" s="848"/>
      <c r="G5" s="848"/>
      <c r="H5" s="848"/>
      <c r="I5" s="848"/>
      <c r="J5" s="848"/>
      <c r="K5" s="848"/>
    </row>
    <row r="6" spans="1:11" ht="39" customHeight="1">
      <c r="A6" s="805" t="s">
        <v>53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</row>
    <row r="7" spans="1:13" ht="35.25" customHeight="1">
      <c r="A7" s="705" t="s">
        <v>3</v>
      </c>
      <c r="B7" s="708" t="s">
        <v>25</v>
      </c>
      <c r="C7" s="709"/>
      <c r="D7" s="710"/>
      <c r="E7" s="701" t="s">
        <v>26</v>
      </c>
      <c r="F7" s="708" t="s">
        <v>27</v>
      </c>
      <c r="G7" s="709"/>
      <c r="H7" s="710"/>
      <c r="I7" s="698" t="s">
        <v>54</v>
      </c>
      <c r="J7" s="699"/>
      <c r="K7" s="700"/>
      <c r="L7" s="717" t="s">
        <v>543</v>
      </c>
      <c r="M7" s="718"/>
    </row>
    <row r="8" spans="1:13" ht="35.25" customHeight="1">
      <c r="A8" s="706"/>
      <c r="B8" s="711"/>
      <c r="C8" s="712"/>
      <c r="D8" s="713"/>
      <c r="E8" s="812"/>
      <c r="F8" s="714"/>
      <c r="G8" s="715"/>
      <c r="H8" s="716"/>
      <c r="I8" s="8" t="s">
        <v>527</v>
      </c>
      <c r="J8" s="8" t="s">
        <v>581</v>
      </c>
      <c r="K8" s="8" t="s">
        <v>587</v>
      </c>
      <c r="L8" s="719"/>
      <c r="M8" s="720"/>
    </row>
    <row r="9" spans="1:13" ht="35.25" customHeight="1">
      <c r="A9" s="706"/>
      <c r="B9" s="714"/>
      <c r="C9" s="715"/>
      <c r="D9" s="716"/>
      <c r="E9" s="702"/>
      <c r="F9" s="701" t="s">
        <v>4</v>
      </c>
      <c r="G9" s="703" t="s">
        <v>149</v>
      </c>
      <c r="H9" s="704"/>
      <c r="I9" s="705" t="s">
        <v>21</v>
      </c>
      <c r="J9" s="705" t="s">
        <v>6</v>
      </c>
      <c r="K9" s="705" t="s">
        <v>7</v>
      </c>
      <c r="L9" s="705" t="s">
        <v>544</v>
      </c>
      <c r="M9" s="705" t="s">
        <v>545</v>
      </c>
    </row>
    <row r="10" spans="1:13" ht="35.25" customHeight="1">
      <c r="A10" s="707"/>
      <c r="B10" s="143" t="s">
        <v>5</v>
      </c>
      <c r="C10" s="143" t="s">
        <v>5</v>
      </c>
      <c r="D10" s="143" t="s">
        <v>5</v>
      </c>
      <c r="E10" s="143" t="s">
        <v>5</v>
      </c>
      <c r="F10" s="702"/>
      <c r="G10" s="143" t="s">
        <v>13</v>
      </c>
      <c r="H10" s="10" t="s">
        <v>150</v>
      </c>
      <c r="I10" s="707"/>
      <c r="J10" s="707"/>
      <c r="K10" s="707"/>
      <c r="L10" s="707"/>
      <c r="M10" s="707"/>
    </row>
    <row r="11" spans="1:13" s="15" customFormat="1" ht="12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13</v>
      </c>
      <c r="M11" s="13">
        <v>14</v>
      </c>
    </row>
    <row r="12" spans="1:13" ht="42.75" customHeight="1" hidden="1">
      <c r="A12" s="818" t="s">
        <v>229</v>
      </c>
      <c r="B12" s="705" t="s">
        <v>230</v>
      </c>
      <c r="C12" s="705" t="s">
        <v>58</v>
      </c>
      <c r="D12" s="705" t="s">
        <v>58</v>
      </c>
      <c r="E12" s="705" t="s">
        <v>58</v>
      </c>
      <c r="F12" s="110" t="s">
        <v>272</v>
      </c>
      <c r="G12" s="110" t="s">
        <v>40</v>
      </c>
      <c r="H12" s="110">
        <v>744</v>
      </c>
      <c r="I12" s="110">
        <v>100</v>
      </c>
      <c r="J12" s="110">
        <v>100</v>
      </c>
      <c r="K12" s="110">
        <v>100</v>
      </c>
      <c r="L12" s="8"/>
      <c r="M12" s="422"/>
    </row>
    <row r="13" spans="1:13" ht="35.25" customHeight="1" hidden="1">
      <c r="A13" s="819"/>
      <c r="B13" s="706"/>
      <c r="C13" s="706"/>
      <c r="D13" s="706"/>
      <c r="E13" s="706"/>
      <c r="F13" s="144" t="s">
        <v>273</v>
      </c>
      <c r="G13" s="110" t="s">
        <v>40</v>
      </c>
      <c r="H13" s="110">
        <v>744</v>
      </c>
      <c r="I13" s="144">
        <v>97</v>
      </c>
      <c r="J13" s="144">
        <v>97</v>
      </c>
      <c r="K13" s="144">
        <v>97</v>
      </c>
      <c r="L13" s="8"/>
      <c r="M13" s="422"/>
    </row>
    <row r="14" spans="1:13" ht="45" customHeight="1" hidden="1">
      <c r="A14" s="819"/>
      <c r="B14" s="706"/>
      <c r="C14" s="706"/>
      <c r="D14" s="706"/>
      <c r="E14" s="706"/>
      <c r="F14" s="145" t="s">
        <v>274</v>
      </c>
      <c r="G14" s="10" t="s">
        <v>40</v>
      </c>
      <c r="H14" s="8">
        <v>744</v>
      </c>
      <c r="I14" s="8">
        <v>100</v>
      </c>
      <c r="J14" s="8">
        <v>100</v>
      </c>
      <c r="K14" s="8">
        <v>100</v>
      </c>
      <c r="L14" s="8"/>
      <c r="M14" s="422"/>
    </row>
    <row r="15" spans="1:13" ht="35.25" customHeight="1" hidden="1">
      <c r="A15" s="820"/>
      <c r="B15" s="707"/>
      <c r="C15" s="707"/>
      <c r="D15" s="707"/>
      <c r="E15" s="707"/>
      <c r="F15" s="144" t="s">
        <v>275</v>
      </c>
      <c r="G15" s="144" t="s">
        <v>40</v>
      </c>
      <c r="H15" s="144">
        <v>744</v>
      </c>
      <c r="I15" s="144">
        <v>100</v>
      </c>
      <c r="J15" s="144">
        <v>100</v>
      </c>
      <c r="K15" s="144">
        <v>100</v>
      </c>
      <c r="L15" s="8"/>
      <c r="M15" s="422"/>
    </row>
    <row r="16" spans="1:13" ht="41.25" customHeight="1">
      <c r="A16" s="775" t="s">
        <v>333</v>
      </c>
      <c r="B16" s="705" t="s">
        <v>231</v>
      </c>
      <c r="C16" s="705" t="s">
        <v>58</v>
      </c>
      <c r="D16" s="705" t="s">
        <v>58</v>
      </c>
      <c r="E16" s="705" t="s">
        <v>58</v>
      </c>
      <c r="F16" s="110" t="s">
        <v>272</v>
      </c>
      <c r="G16" s="110" t="s">
        <v>40</v>
      </c>
      <c r="H16" s="110">
        <v>744</v>
      </c>
      <c r="I16" s="110">
        <v>100</v>
      </c>
      <c r="J16" s="110">
        <v>100</v>
      </c>
      <c r="K16" s="110">
        <v>100</v>
      </c>
      <c r="L16" s="185">
        <v>0</v>
      </c>
      <c r="M16" s="185">
        <v>0</v>
      </c>
    </row>
    <row r="17" spans="1:13" ht="28.5" customHeight="1">
      <c r="A17" s="838"/>
      <c r="B17" s="706"/>
      <c r="C17" s="706"/>
      <c r="D17" s="706"/>
      <c r="E17" s="706"/>
      <c r="F17" s="144" t="s">
        <v>273</v>
      </c>
      <c r="G17" s="110" t="s">
        <v>40</v>
      </c>
      <c r="H17" s="110">
        <v>744</v>
      </c>
      <c r="I17" s="144">
        <v>97</v>
      </c>
      <c r="J17" s="144">
        <v>97</v>
      </c>
      <c r="K17" s="144">
        <v>97</v>
      </c>
      <c r="L17" s="185">
        <v>0</v>
      </c>
      <c r="M17" s="185">
        <v>0</v>
      </c>
    </row>
    <row r="18" spans="1:13" ht="42.75" customHeight="1">
      <c r="A18" s="838"/>
      <c r="B18" s="706"/>
      <c r="C18" s="706"/>
      <c r="D18" s="706"/>
      <c r="E18" s="706"/>
      <c r="F18" s="145" t="s">
        <v>274</v>
      </c>
      <c r="G18" s="10" t="s">
        <v>40</v>
      </c>
      <c r="H18" s="8">
        <v>744</v>
      </c>
      <c r="I18" s="8">
        <v>100</v>
      </c>
      <c r="J18" s="8">
        <v>100</v>
      </c>
      <c r="K18" s="8">
        <v>100</v>
      </c>
      <c r="L18" s="185">
        <v>0</v>
      </c>
      <c r="M18" s="185">
        <v>0</v>
      </c>
    </row>
    <row r="19" spans="1:13" s="138" customFormat="1" ht="31.5" customHeight="1">
      <c r="A19" s="776"/>
      <c r="B19" s="707"/>
      <c r="C19" s="707"/>
      <c r="D19" s="707"/>
      <c r="E19" s="707"/>
      <c r="F19" s="141" t="s">
        <v>275</v>
      </c>
      <c r="G19" s="141" t="s">
        <v>40</v>
      </c>
      <c r="H19" s="141">
        <v>744</v>
      </c>
      <c r="I19" s="141">
        <v>100</v>
      </c>
      <c r="J19" s="141">
        <v>100</v>
      </c>
      <c r="K19" s="141">
        <v>100</v>
      </c>
      <c r="L19" s="185">
        <v>0</v>
      </c>
      <c r="M19" s="185">
        <v>0</v>
      </c>
    </row>
    <row r="20" spans="1:13" ht="41.25" customHeight="1">
      <c r="A20" s="775" t="s">
        <v>355</v>
      </c>
      <c r="B20" s="705" t="s">
        <v>230</v>
      </c>
      <c r="C20" s="705" t="s">
        <v>58</v>
      </c>
      <c r="D20" s="705" t="s">
        <v>58</v>
      </c>
      <c r="E20" s="705" t="s">
        <v>58</v>
      </c>
      <c r="F20" s="110" t="s">
        <v>272</v>
      </c>
      <c r="G20" s="110" t="s">
        <v>40</v>
      </c>
      <c r="H20" s="110">
        <v>744</v>
      </c>
      <c r="I20" s="110">
        <v>100</v>
      </c>
      <c r="J20" s="110">
        <v>100</v>
      </c>
      <c r="K20" s="110">
        <v>100</v>
      </c>
      <c r="L20" s="185">
        <v>0</v>
      </c>
      <c r="M20" s="185">
        <v>0</v>
      </c>
    </row>
    <row r="21" spans="1:13" ht="28.5" customHeight="1">
      <c r="A21" s="838"/>
      <c r="B21" s="706"/>
      <c r="C21" s="706"/>
      <c r="D21" s="706"/>
      <c r="E21" s="706"/>
      <c r="F21" s="176" t="s">
        <v>273</v>
      </c>
      <c r="G21" s="110" t="s">
        <v>40</v>
      </c>
      <c r="H21" s="110">
        <v>744</v>
      </c>
      <c r="I21" s="176">
        <v>97</v>
      </c>
      <c r="J21" s="176">
        <v>97</v>
      </c>
      <c r="K21" s="176">
        <v>97</v>
      </c>
      <c r="L21" s="185">
        <v>0</v>
      </c>
      <c r="M21" s="185">
        <v>0</v>
      </c>
    </row>
    <row r="22" spans="1:13" ht="42.75" customHeight="1">
      <c r="A22" s="838"/>
      <c r="B22" s="706"/>
      <c r="C22" s="706"/>
      <c r="D22" s="706"/>
      <c r="E22" s="706"/>
      <c r="F22" s="177" t="s">
        <v>274</v>
      </c>
      <c r="G22" s="10" t="s">
        <v>40</v>
      </c>
      <c r="H22" s="8">
        <v>744</v>
      </c>
      <c r="I22" s="8">
        <v>100</v>
      </c>
      <c r="J22" s="8">
        <v>100</v>
      </c>
      <c r="K22" s="8">
        <v>100</v>
      </c>
      <c r="L22" s="185">
        <v>0</v>
      </c>
      <c r="M22" s="185">
        <v>0</v>
      </c>
    </row>
    <row r="23" spans="1:13" s="138" customFormat="1" ht="31.5" customHeight="1">
      <c r="A23" s="776"/>
      <c r="B23" s="707"/>
      <c r="C23" s="707"/>
      <c r="D23" s="707"/>
      <c r="E23" s="707"/>
      <c r="F23" s="176" t="s">
        <v>275</v>
      </c>
      <c r="G23" s="176" t="s">
        <v>40</v>
      </c>
      <c r="H23" s="176">
        <v>744</v>
      </c>
      <c r="I23" s="176">
        <v>100</v>
      </c>
      <c r="J23" s="176">
        <v>100</v>
      </c>
      <c r="K23" s="176">
        <v>100</v>
      </c>
      <c r="L23" s="185">
        <v>0</v>
      </c>
      <c r="M23" s="185">
        <v>0</v>
      </c>
    </row>
    <row r="24" spans="1:11" ht="43.5" customHeight="1">
      <c r="A24" s="777" t="s">
        <v>62</v>
      </c>
      <c r="B24" s="777"/>
      <c r="C24" s="777"/>
      <c r="D24" s="777"/>
      <c r="E24" s="777"/>
      <c r="F24" s="777"/>
      <c r="G24" s="777"/>
      <c r="H24" s="777"/>
      <c r="I24" s="777"/>
      <c r="J24" s="777"/>
      <c r="K24" s="777"/>
    </row>
  </sheetData>
  <sheetProtection/>
  <mergeCells count="36">
    <mergeCell ref="A24:K24"/>
    <mergeCell ref="A12:A15"/>
    <mergeCell ref="B12:B15"/>
    <mergeCell ref="C12:C15"/>
    <mergeCell ref="D12:D15"/>
    <mergeCell ref="E12:E15"/>
    <mergeCell ref="A20:A23"/>
    <mergeCell ref="B20:B23"/>
    <mergeCell ref="C20:C23"/>
    <mergeCell ref="A16:A19"/>
    <mergeCell ref="D20:D23"/>
    <mergeCell ref="E20:E23"/>
    <mergeCell ref="E16:E19"/>
    <mergeCell ref="F7:H8"/>
    <mergeCell ref="I7:K7"/>
    <mergeCell ref="B7:D9"/>
    <mergeCell ref="D16:D19"/>
    <mergeCell ref="B16:B19"/>
    <mergeCell ref="C16:C19"/>
    <mergeCell ref="A1:K1"/>
    <mergeCell ref="A4:F4"/>
    <mergeCell ref="H3:I3"/>
    <mergeCell ref="F9:F10"/>
    <mergeCell ref="G9:H9"/>
    <mergeCell ref="I9:I10"/>
    <mergeCell ref="K9:K10"/>
    <mergeCell ref="J3:K3"/>
    <mergeCell ref="A3:G3"/>
    <mergeCell ref="L7:M8"/>
    <mergeCell ref="L9:L10"/>
    <mergeCell ref="M9:M10"/>
    <mergeCell ref="A5:K5"/>
    <mergeCell ref="A7:A10"/>
    <mergeCell ref="E7:E9"/>
    <mergeCell ref="A6:K6"/>
    <mergeCell ref="J9:J10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38"/>
  <sheetViews>
    <sheetView view="pageBreakPreview" zoomScale="98" zoomScaleSheetLayoutView="98" zoomScalePageLayoutView="0" workbookViewId="0" topLeftCell="E1">
      <selection activeCell="A30" sqref="A30:IV30"/>
    </sheetView>
  </sheetViews>
  <sheetFormatPr defaultColWidth="9.00390625" defaultRowHeight="12.75"/>
  <cols>
    <col min="1" max="1" width="13.75390625" style="0" customWidth="1"/>
    <col min="2" max="2" width="15.625" style="0" customWidth="1"/>
    <col min="3" max="3" width="12.25390625" style="0" customWidth="1"/>
    <col min="4" max="5" width="13.00390625" style="0" customWidth="1"/>
    <col min="6" max="6" width="13.875" style="0" customWidth="1"/>
    <col min="7" max="7" width="21.125" style="0" customWidth="1"/>
    <col min="8" max="8" width="7.25390625" style="0" customWidth="1"/>
    <col min="9" max="9" width="6.125" style="0" customWidth="1"/>
    <col min="10" max="10" width="10.75390625" style="0" customWidth="1"/>
    <col min="11" max="11" width="9.125" style="0" customWidth="1"/>
    <col min="12" max="12" width="9.25390625" style="0" customWidth="1"/>
    <col min="13" max="13" width="10.375" style="0" customWidth="1"/>
    <col min="14" max="14" width="9.25390625" style="0" customWidth="1"/>
    <col min="16" max="17" width="12.75390625" style="0" customWidth="1"/>
    <col min="18" max="18" width="14.125" style="0" hidden="1" customWidth="1"/>
    <col min="19" max="20" width="10.25390625" style="0" hidden="1" customWidth="1"/>
    <col min="21" max="21" width="8.875" style="0" customWidth="1"/>
    <col min="22" max="29" width="9.125" style="0" customWidth="1"/>
  </cols>
  <sheetData>
    <row r="1" spans="1:11" ht="16.5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6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7" ht="39.75" customHeight="1">
      <c r="A3" s="705" t="s">
        <v>3</v>
      </c>
      <c r="B3" s="708" t="s">
        <v>25</v>
      </c>
      <c r="C3" s="709"/>
      <c r="D3" s="710"/>
      <c r="E3" s="708" t="s">
        <v>26</v>
      </c>
      <c r="F3" s="710"/>
      <c r="G3" s="721" t="s">
        <v>24</v>
      </c>
      <c r="H3" s="721"/>
      <c r="I3" s="721"/>
      <c r="J3" s="698" t="s">
        <v>154</v>
      </c>
      <c r="K3" s="699"/>
      <c r="L3" s="700"/>
      <c r="M3" s="703" t="s">
        <v>64</v>
      </c>
      <c r="N3" s="767"/>
      <c r="O3" s="704"/>
      <c r="P3" s="737" t="s">
        <v>531</v>
      </c>
      <c r="Q3" s="738"/>
    </row>
    <row r="4" spans="1:17" ht="16.5" customHeight="1">
      <c r="A4" s="706"/>
      <c r="B4" s="711"/>
      <c r="C4" s="712"/>
      <c r="D4" s="713"/>
      <c r="E4" s="711"/>
      <c r="F4" s="713"/>
      <c r="G4" s="765" t="s">
        <v>4</v>
      </c>
      <c r="H4" s="765" t="s">
        <v>149</v>
      </c>
      <c r="I4" s="765"/>
      <c r="J4" s="8" t="s">
        <v>527</v>
      </c>
      <c r="K4" s="8" t="s">
        <v>581</v>
      </c>
      <c r="L4" s="8" t="s">
        <v>587</v>
      </c>
      <c r="M4" s="8" t="s">
        <v>527</v>
      </c>
      <c r="N4" s="8" t="s">
        <v>581</v>
      </c>
      <c r="O4" s="8" t="s">
        <v>587</v>
      </c>
      <c r="P4" s="739"/>
      <c r="Q4" s="779"/>
    </row>
    <row r="5" spans="1:20" ht="39.75" customHeight="1">
      <c r="A5" s="706"/>
      <c r="B5" s="714"/>
      <c r="C5" s="715"/>
      <c r="D5" s="716"/>
      <c r="E5" s="714"/>
      <c r="F5" s="716"/>
      <c r="G5" s="765"/>
      <c r="H5" s="765"/>
      <c r="I5" s="765"/>
      <c r="J5" s="705" t="s">
        <v>21</v>
      </c>
      <c r="K5" s="705" t="s">
        <v>6</v>
      </c>
      <c r="L5" s="705" t="s">
        <v>7</v>
      </c>
      <c r="M5" s="705" t="s">
        <v>21</v>
      </c>
      <c r="N5" s="705" t="s">
        <v>6</v>
      </c>
      <c r="O5" s="705" t="s">
        <v>7</v>
      </c>
      <c r="P5" s="705" t="s">
        <v>532</v>
      </c>
      <c r="Q5" s="780" t="s">
        <v>533</v>
      </c>
      <c r="R5" s="95">
        <f>J8*M8+J9*M9</f>
        <v>745325.24</v>
      </c>
      <c r="S5" s="95">
        <f>K8*N8+K9*N9</f>
        <v>770325.24</v>
      </c>
      <c r="T5" s="95">
        <f>L8*O8+L9*O9</f>
        <v>770325.24</v>
      </c>
    </row>
    <row r="6" spans="1:20" ht="39.75" customHeight="1">
      <c r="A6" s="707"/>
      <c r="B6" s="9" t="s">
        <v>5</v>
      </c>
      <c r="C6" s="84" t="s">
        <v>5</v>
      </c>
      <c r="D6" s="9" t="s">
        <v>5</v>
      </c>
      <c r="E6" s="410" t="s">
        <v>5</v>
      </c>
      <c r="F6" s="9" t="s">
        <v>5</v>
      </c>
      <c r="G6" s="765"/>
      <c r="H6" s="9" t="s">
        <v>13</v>
      </c>
      <c r="I6" s="8" t="s">
        <v>150</v>
      </c>
      <c r="J6" s="707"/>
      <c r="K6" s="707"/>
      <c r="L6" s="707"/>
      <c r="M6" s="707"/>
      <c r="N6" s="707"/>
      <c r="O6" s="707"/>
      <c r="P6" s="707"/>
      <c r="Q6" s="781"/>
      <c r="R6" s="90">
        <v>2020</v>
      </c>
      <c r="S6" s="90">
        <v>2021</v>
      </c>
      <c r="T6" s="90">
        <v>2022</v>
      </c>
    </row>
    <row r="7" spans="1:20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90" t="s">
        <v>235</v>
      </c>
      <c r="S7" s="90"/>
      <c r="T7" s="90"/>
    </row>
    <row r="8" spans="1:21" ht="93.75" customHeight="1">
      <c r="A8" s="17" t="s">
        <v>333</v>
      </c>
      <c r="B8" s="8" t="s">
        <v>231</v>
      </c>
      <c r="C8" s="8" t="s">
        <v>58</v>
      </c>
      <c r="D8" s="8" t="s">
        <v>58</v>
      </c>
      <c r="E8" s="8" t="s">
        <v>58</v>
      </c>
      <c r="F8" s="8" t="s">
        <v>58</v>
      </c>
      <c r="G8" s="8" t="s">
        <v>89</v>
      </c>
      <c r="H8" s="8" t="s">
        <v>66</v>
      </c>
      <c r="I8" s="8">
        <v>792</v>
      </c>
      <c r="J8" s="557">
        <v>140</v>
      </c>
      <c r="K8" s="558">
        <v>140</v>
      </c>
      <c r="L8" s="558">
        <v>140</v>
      </c>
      <c r="M8" s="65">
        <f aca="true" t="shared" si="0" ref="M8:O9">R8/J8</f>
        <v>4966.810642857143</v>
      </c>
      <c r="N8" s="65">
        <f t="shared" si="0"/>
        <v>5145.382071428571</v>
      </c>
      <c r="O8" s="65">
        <f t="shared" si="0"/>
        <v>5145.382071428571</v>
      </c>
      <c r="P8" s="65">
        <v>5</v>
      </c>
      <c r="Q8" s="65">
        <f>J8/100*P8</f>
        <v>7</v>
      </c>
      <c r="R8" s="548">
        <f>расчет!C9-6о!R9</f>
        <v>695353.49</v>
      </c>
      <c r="S8" s="548">
        <f>расчет!D9-6о!S9</f>
        <v>720353.49</v>
      </c>
      <c r="T8" s="548">
        <f>расчет!E9-6о!T9</f>
        <v>720353.49</v>
      </c>
      <c r="U8" s="549"/>
    </row>
    <row r="9" spans="1:21" s="32" customFormat="1" ht="69.75" customHeight="1">
      <c r="A9" s="17" t="s">
        <v>355</v>
      </c>
      <c r="B9" s="8" t="s">
        <v>230</v>
      </c>
      <c r="C9" s="8" t="s">
        <v>58</v>
      </c>
      <c r="D9" s="8" t="s">
        <v>58</v>
      </c>
      <c r="E9" s="8" t="s">
        <v>58</v>
      </c>
      <c r="F9" s="8" t="s">
        <v>58</v>
      </c>
      <c r="G9" s="8" t="s">
        <v>356</v>
      </c>
      <c r="H9" s="8" t="s">
        <v>66</v>
      </c>
      <c r="I9" s="8">
        <v>792</v>
      </c>
      <c r="J9" s="557">
        <v>15</v>
      </c>
      <c r="K9" s="557">
        <v>15</v>
      </c>
      <c r="L9" s="557">
        <v>15</v>
      </c>
      <c r="M9" s="65">
        <f>R9/J9</f>
        <v>3331.45</v>
      </c>
      <c r="N9" s="65">
        <f t="shared" si="0"/>
        <v>3331.45</v>
      </c>
      <c r="O9" s="65">
        <f t="shared" si="0"/>
        <v>3331.45</v>
      </c>
      <c r="P9" s="65">
        <v>5</v>
      </c>
      <c r="Q9" s="65">
        <f>J9/100*P9</f>
        <v>0.75</v>
      </c>
      <c r="R9" s="548">
        <f>(J9*5*666.29)</f>
        <v>49971.75</v>
      </c>
      <c r="S9" s="548">
        <f>(K9*5*666.29)</f>
        <v>49971.75</v>
      </c>
      <c r="T9" s="548">
        <f>(L9*5*666.29)</f>
        <v>49971.75</v>
      </c>
      <c r="U9"/>
    </row>
    <row r="10" spans="6:8" ht="12.75">
      <c r="F10" s="37"/>
      <c r="G10" s="41"/>
      <c r="H10" s="41"/>
    </row>
    <row r="11" spans="1:17" ht="35.25" customHeight="1">
      <c r="A11" s="761" t="s">
        <v>67</v>
      </c>
      <c r="B11" s="761"/>
      <c r="C11" s="761"/>
      <c r="D11" s="761"/>
      <c r="E11" s="761"/>
      <c r="F11" s="761"/>
      <c r="G11" s="761"/>
      <c r="H11" s="761"/>
      <c r="I11" s="761"/>
      <c r="J11" s="761"/>
      <c r="K11" s="761"/>
      <c r="L11" s="761"/>
      <c r="M11" s="761"/>
      <c r="N11" s="761"/>
      <c r="O11" s="761"/>
      <c r="P11" s="23"/>
      <c r="Q11" s="23"/>
    </row>
    <row r="13" ht="18.75">
      <c r="A13" s="5" t="s">
        <v>68</v>
      </c>
    </row>
    <row r="15" spans="1:15" ht="12.75" customHeight="1">
      <c r="A15" s="714" t="s">
        <v>14</v>
      </c>
      <c r="B15" s="715"/>
      <c r="C15" s="715"/>
      <c r="D15" s="715"/>
      <c r="E15" s="715"/>
      <c r="F15" s="715"/>
      <c r="G15" s="715"/>
      <c r="H15" s="715"/>
      <c r="I15" s="715"/>
      <c r="J15" s="715"/>
      <c r="K15" s="715"/>
      <c r="L15" s="715"/>
      <c r="M15" s="715"/>
      <c r="N15" s="715"/>
      <c r="O15" s="715"/>
    </row>
    <row r="16" spans="1:21" ht="12.75" customHeight="1">
      <c r="A16" s="571" t="s">
        <v>9</v>
      </c>
      <c r="B16" s="765" t="s">
        <v>10</v>
      </c>
      <c r="C16" s="765"/>
      <c r="D16" s="765" t="s">
        <v>11</v>
      </c>
      <c r="E16" s="765"/>
      <c r="F16" s="765"/>
      <c r="G16" s="765" t="s">
        <v>12</v>
      </c>
      <c r="H16" s="765"/>
      <c r="I16" s="765" t="s">
        <v>13</v>
      </c>
      <c r="J16" s="765"/>
      <c r="K16" s="765"/>
      <c r="L16" s="765"/>
      <c r="M16" s="765"/>
      <c r="N16" s="765"/>
      <c r="O16" s="765"/>
      <c r="P16" s="138"/>
      <c r="Q16" s="138"/>
      <c r="R16" s="472"/>
      <c r="S16" s="472"/>
      <c r="T16" s="472"/>
      <c r="U16" s="472"/>
    </row>
    <row r="17" spans="1:21" ht="12.75">
      <c r="A17" s="573">
        <v>1</v>
      </c>
      <c r="B17" s="794">
        <v>2</v>
      </c>
      <c r="C17" s="794"/>
      <c r="D17" s="794">
        <v>3</v>
      </c>
      <c r="E17" s="794"/>
      <c r="F17" s="794"/>
      <c r="G17" s="794">
        <v>4</v>
      </c>
      <c r="H17" s="794"/>
      <c r="I17" s="794">
        <v>5</v>
      </c>
      <c r="J17" s="794"/>
      <c r="K17" s="794"/>
      <c r="L17" s="794"/>
      <c r="M17" s="794"/>
      <c r="N17" s="794"/>
      <c r="O17" s="794"/>
      <c r="P17" s="138"/>
      <c r="Q17" s="138"/>
      <c r="R17" s="479"/>
      <c r="S17" s="479"/>
      <c r="T17" s="479"/>
      <c r="U17" s="472"/>
    </row>
    <row r="18" spans="1:21" s="581" customFormat="1" ht="33" customHeight="1">
      <c r="A18" s="572" t="s">
        <v>28</v>
      </c>
      <c r="B18" s="744" t="s">
        <v>29</v>
      </c>
      <c r="C18" s="746"/>
      <c r="D18" s="744" t="s">
        <v>334</v>
      </c>
      <c r="E18" s="745"/>
      <c r="F18" s="746"/>
      <c r="G18" s="750" t="s">
        <v>335</v>
      </c>
      <c r="H18" s="752"/>
      <c r="I18" s="793" t="s">
        <v>90</v>
      </c>
      <c r="J18" s="793"/>
      <c r="K18" s="793"/>
      <c r="L18" s="793"/>
      <c r="M18" s="793"/>
      <c r="N18" s="793"/>
      <c r="O18" s="793"/>
      <c r="P18" s="138"/>
      <c r="Q18" s="138"/>
      <c r="R18" s="580"/>
      <c r="S18" s="580"/>
      <c r="T18" s="580"/>
      <c r="U18" s="580"/>
    </row>
    <row r="19" spans="1:21" s="581" customFormat="1" ht="43.5" customHeight="1">
      <c r="A19" s="572" t="s">
        <v>28</v>
      </c>
      <c r="B19" s="744" t="s">
        <v>29</v>
      </c>
      <c r="C19" s="746"/>
      <c r="D19" s="744" t="s">
        <v>594</v>
      </c>
      <c r="E19" s="745"/>
      <c r="F19" s="746"/>
      <c r="G19" s="750" t="s">
        <v>595</v>
      </c>
      <c r="H19" s="752"/>
      <c r="I19" s="793" t="s">
        <v>596</v>
      </c>
      <c r="J19" s="793"/>
      <c r="K19" s="793"/>
      <c r="L19" s="793"/>
      <c r="M19" s="793"/>
      <c r="N19" s="793"/>
      <c r="O19" s="793"/>
      <c r="P19" s="138"/>
      <c r="Q19" s="138"/>
      <c r="R19" s="580"/>
      <c r="S19" s="580"/>
      <c r="T19" s="580"/>
      <c r="U19" s="580"/>
    </row>
    <row r="20" spans="1:21" s="581" customFormat="1" ht="31.5" customHeight="1">
      <c r="A20" s="572" t="s">
        <v>28</v>
      </c>
      <c r="B20" s="744" t="s">
        <v>233</v>
      </c>
      <c r="C20" s="746"/>
      <c r="D20" s="744" t="s">
        <v>547</v>
      </c>
      <c r="E20" s="745"/>
      <c r="F20" s="746"/>
      <c r="G20" s="750" t="s">
        <v>548</v>
      </c>
      <c r="H20" s="752"/>
      <c r="I20" s="793" t="s">
        <v>549</v>
      </c>
      <c r="J20" s="793"/>
      <c r="K20" s="793"/>
      <c r="L20" s="793"/>
      <c r="M20" s="793"/>
      <c r="N20" s="793"/>
      <c r="O20" s="793"/>
      <c r="P20" s="138"/>
      <c r="Q20" s="138"/>
      <c r="R20" s="580"/>
      <c r="S20" s="580"/>
      <c r="T20" s="580"/>
      <c r="U20" s="580"/>
    </row>
    <row r="21" spans="1:6" ht="12.75">
      <c r="A21" s="569"/>
      <c r="B21" s="569"/>
      <c r="C21" s="31"/>
      <c r="D21" s="31"/>
      <c r="E21" s="31"/>
      <c r="F21" s="31"/>
    </row>
    <row r="22" ht="18.75">
      <c r="A22" s="5" t="s">
        <v>69</v>
      </c>
    </row>
    <row r="23" ht="28.5" customHeight="1">
      <c r="A23" s="5" t="s">
        <v>70</v>
      </c>
    </row>
    <row r="24" spans="1:24" ht="12.75" customHeight="1">
      <c r="A24" s="815" t="s">
        <v>325</v>
      </c>
      <c r="B24" s="815"/>
      <c r="C24" s="815"/>
      <c r="D24" s="815"/>
      <c r="E24" s="815"/>
      <c r="F24" s="815"/>
      <c r="G24" s="815"/>
      <c r="H24" s="815"/>
      <c r="I24" s="815"/>
      <c r="J24" s="815"/>
      <c r="K24" s="815"/>
      <c r="L24" s="815"/>
      <c r="M24" s="815"/>
      <c r="N24" s="815"/>
      <c r="O24" s="815"/>
      <c r="P24" s="574"/>
      <c r="Q24" s="574"/>
      <c r="V24" s="579"/>
      <c r="W24" s="579"/>
      <c r="X24" s="579"/>
    </row>
    <row r="25" spans="1:27" ht="18" customHeight="1">
      <c r="A25" s="753" t="s">
        <v>326</v>
      </c>
      <c r="B25" s="753"/>
      <c r="C25" s="753"/>
      <c r="D25" s="753"/>
      <c r="E25" s="753"/>
      <c r="F25" s="753"/>
      <c r="G25" s="753"/>
      <c r="H25" s="753"/>
      <c r="I25" s="753"/>
      <c r="J25" s="753"/>
      <c r="K25" s="753"/>
      <c r="L25" s="753"/>
      <c r="M25" s="753"/>
      <c r="N25" s="753"/>
      <c r="O25" s="753"/>
      <c r="P25" s="345"/>
      <c r="Q25" s="345"/>
      <c r="V25" s="579"/>
      <c r="W25" s="579"/>
      <c r="X25" s="579"/>
      <c r="Y25" s="479"/>
      <c r="Z25" s="479"/>
      <c r="AA25" s="479"/>
    </row>
    <row r="26" spans="1:27" ht="16.5" customHeight="1">
      <c r="A26" s="768" t="s">
        <v>525</v>
      </c>
      <c r="B26" s="768"/>
      <c r="C26" s="768"/>
      <c r="D26" s="768"/>
      <c r="E26" s="768"/>
      <c r="F26" s="768"/>
      <c r="G26" s="768"/>
      <c r="H26" s="768"/>
      <c r="I26" s="768"/>
      <c r="J26" s="768"/>
      <c r="K26" s="768"/>
      <c r="L26" s="768"/>
      <c r="M26" s="768"/>
      <c r="N26" s="768"/>
      <c r="O26" s="768"/>
      <c r="P26" s="346"/>
      <c r="Q26" s="346"/>
      <c r="V26" s="579"/>
      <c r="W26" s="579"/>
      <c r="X26" s="579"/>
      <c r="Y26" s="472"/>
      <c r="Z26" s="472"/>
      <c r="AA26" s="472"/>
    </row>
    <row r="27" spans="1:27" ht="25.5" customHeight="1">
      <c r="A27" s="753" t="s">
        <v>593</v>
      </c>
      <c r="B27" s="753"/>
      <c r="C27" s="753"/>
      <c r="D27" s="753"/>
      <c r="E27" s="753"/>
      <c r="F27" s="753"/>
      <c r="G27" s="753"/>
      <c r="H27" s="753"/>
      <c r="I27" s="753"/>
      <c r="J27" s="753"/>
      <c r="K27" s="753"/>
      <c r="L27" s="753"/>
      <c r="M27" s="753"/>
      <c r="N27" s="753"/>
      <c r="O27" s="753"/>
      <c r="P27" s="346"/>
      <c r="Q27" s="346"/>
      <c r="V27" s="579"/>
      <c r="W27" s="579"/>
      <c r="X27" s="579"/>
      <c r="Y27" s="472"/>
      <c r="Z27" s="472"/>
      <c r="AA27" s="472"/>
    </row>
    <row r="28" spans="1:24" ht="69" customHeight="1">
      <c r="A28" s="760" t="s">
        <v>526</v>
      </c>
      <c r="B28" s="760"/>
      <c r="C28" s="760"/>
      <c r="D28" s="760"/>
      <c r="E28" s="760"/>
      <c r="F28" s="760"/>
      <c r="G28" s="760"/>
      <c r="H28" s="760"/>
      <c r="I28" s="760"/>
      <c r="J28" s="760"/>
      <c r="K28" s="760"/>
      <c r="L28" s="760"/>
      <c r="M28" s="760"/>
      <c r="N28" s="760"/>
      <c r="O28" s="760"/>
      <c r="P28" s="111"/>
      <c r="Q28" s="111"/>
      <c r="V28" s="479"/>
      <c r="W28" s="479"/>
      <c r="X28" s="479"/>
    </row>
    <row r="29" spans="1:24" ht="27.75" customHeight="1">
      <c r="A29" s="760" t="s">
        <v>245</v>
      </c>
      <c r="B29" s="760"/>
      <c r="C29" s="760"/>
      <c r="D29" s="760"/>
      <c r="E29" s="760"/>
      <c r="F29" s="760"/>
      <c r="G29" s="760"/>
      <c r="H29" s="760"/>
      <c r="I29" s="760"/>
      <c r="J29" s="760"/>
      <c r="K29" s="760"/>
      <c r="L29" s="760"/>
      <c r="M29" s="760"/>
      <c r="N29" s="760"/>
      <c r="O29" s="760"/>
      <c r="P29" s="111"/>
      <c r="Q29" s="111"/>
      <c r="V29" s="479"/>
      <c r="W29" s="479"/>
      <c r="X29" s="479"/>
    </row>
    <row r="30" spans="1:17" s="138" customFormat="1" ht="28.5" customHeight="1">
      <c r="A30" s="769" t="s">
        <v>601</v>
      </c>
      <c r="B30" s="769"/>
      <c r="C30" s="769"/>
      <c r="D30" s="769"/>
      <c r="E30" s="769"/>
      <c r="F30" s="769"/>
      <c r="G30" s="769"/>
      <c r="H30" s="769"/>
      <c r="I30" s="769"/>
      <c r="J30" s="769"/>
      <c r="K30" s="769"/>
      <c r="L30" s="769"/>
      <c r="M30" s="769"/>
      <c r="N30" s="769"/>
      <c r="O30" s="769"/>
      <c r="P30" s="609"/>
      <c r="Q30" s="609"/>
    </row>
    <row r="31" spans="1:24" ht="19.5" customHeight="1">
      <c r="A31" s="760" t="s">
        <v>72</v>
      </c>
      <c r="B31" s="760"/>
      <c r="C31" s="760"/>
      <c r="D31" s="760"/>
      <c r="E31" s="760"/>
      <c r="F31" s="760"/>
      <c r="G31" s="760"/>
      <c r="H31" s="760"/>
      <c r="I31" s="760"/>
      <c r="J31" s="760"/>
      <c r="K31" s="760"/>
      <c r="L31" s="760"/>
      <c r="M31" s="760"/>
      <c r="N31" s="760"/>
      <c r="O31" s="760"/>
      <c r="P31" s="111"/>
      <c r="Q31" s="111"/>
      <c r="V31" s="579"/>
      <c r="W31" s="579"/>
      <c r="X31" s="579"/>
    </row>
    <row r="32" ht="18.75">
      <c r="A32" s="5" t="s">
        <v>73</v>
      </c>
    </row>
    <row r="33" spans="1:17" ht="15.75">
      <c r="A33" s="29"/>
      <c r="O33" s="41"/>
      <c r="P33" s="41"/>
      <c r="Q33" s="41"/>
    </row>
    <row r="34" spans="1:17" ht="27" customHeight="1">
      <c r="A34" s="698" t="s">
        <v>15</v>
      </c>
      <c r="B34" s="699"/>
      <c r="C34" s="699"/>
      <c r="D34" s="700"/>
      <c r="E34" s="698" t="s">
        <v>74</v>
      </c>
      <c r="F34" s="699"/>
      <c r="G34" s="699"/>
      <c r="H34" s="699"/>
      <c r="I34" s="699"/>
      <c r="J34" s="699"/>
      <c r="K34" s="699"/>
      <c r="L34" s="700"/>
      <c r="M34" s="698" t="s">
        <v>16</v>
      </c>
      <c r="N34" s="699"/>
      <c r="O34" s="700"/>
      <c r="P34" s="24"/>
      <c r="Q34" s="24"/>
    </row>
    <row r="35" spans="1:17" s="15" customFormat="1" ht="12.75" customHeight="1">
      <c r="A35" s="754">
        <v>1</v>
      </c>
      <c r="B35" s="755"/>
      <c r="C35" s="755"/>
      <c r="D35" s="756"/>
      <c r="E35" s="754">
        <v>2</v>
      </c>
      <c r="F35" s="755"/>
      <c r="G35" s="755"/>
      <c r="H35" s="755"/>
      <c r="I35" s="755"/>
      <c r="J35" s="755"/>
      <c r="K35" s="755"/>
      <c r="L35" s="756"/>
      <c r="M35" s="754">
        <v>3</v>
      </c>
      <c r="N35" s="755"/>
      <c r="O35" s="756"/>
      <c r="P35" s="355"/>
      <c r="Q35" s="355"/>
    </row>
    <row r="36" spans="1:17" ht="43.5" customHeight="1">
      <c r="A36" s="698" t="s">
        <v>30</v>
      </c>
      <c r="B36" s="699"/>
      <c r="C36" s="699"/>
      <c r="D36" s="700"/>
      <c r="E36" s="698" t="s">
        <v>31</v>
      </c>
      <c r="F36" s="699"/>
      <c r="G36" s="699"/>
      <c r="H36" s="699"/>
      <c r="I36" s="699"/>
      <c r="J36" s="699"/>
      <c r="K36" s="699"/>
      <c r="L36" s="700"/>
      <c r="M36" s="698" t="s">
        <v>32</v>
      </c>
      <c r="N36" s="699"/>
      <c r="O36" s="700"/>
      <c r="P36" s="24"/>
      <c r="Q36" s="24"/>
    </row>
    <row r="37" spans="1:17" ht="55.5" customHeight="1">
      <c r="A37" s="698" t="s">
        <v>327</v>
      </c>
      <c r="B37" s="699"/>
      <c r="C37" s="699"/>
      <c r="D37" s="700"/>
      <c r="E37" s="698" t="s">
        <v>328</v>
      </c>
      <c r="F37" s="699"/>
      <c r="G37" s="699"/>
      <c r="H37" s="699"/>
      <c r="I37" s="699"/>
      <c r="J37" s="699"/>
      <c r="K37" s="699"/>
      <c r="L37" s="700"/>
      <c r="M37" s="698" t="s">
        <v>329</v>
      </c>
      <c r="N37" s="699"/>
      <c r="O37" s="700"/>
      <c r="P37" s="24"/>
      <c r="Q37" s="24"/>
    </row>
    <row r="38" spans="1:17" ht="60" customHeight="1">
      <c r="A38" s="698" t="s">
        <v>330</v>
      </c>
      <c r="B38" s="699"/>
      <c r="C38" s="699"/>
      <c r="D38" s="700"/>
      <c r="E38" s="698" t="s">
        <v>331</v>
      </c>
      <c r="F38" s="699"/>
      <c r="G38" s="699"/>
      <c r="H38" s="699"/>
      <c r="I38" s="699"/>
      <c r="J38" s="699"/>
      <c r="K38" s="699"/>
      <c r="L38" s="700"/>
      <c r="M38" s="698" t="s">
        <v>332</v>
      </c>
      <c r="N38" s="699"/>
      <c r="O38" s="700"/>
      <c r="P38" s="24"/>
      <c r="Q38" s="24"/>
    </row>
  </sheetData>
  <sheetProtection/>
  <mergeCells count="62">
    <mergeCell ref="P3:Q4"/>
    <mergeCell ref="P5:P6"/>
    <mergeCell ref="Q5:Q6"/>
    <mergeCell ref="A3:A6"/>
    <mergeCell ref="B20:C20"/>
    <mergeCell ref="B16:C16"/>
    <mergeCell ref="D17:F17"/>
    <mergeCell ref="D20:F20"/>
    <mergeCell ref="M3:O3"/>
    <mergeCell ref="I17:O17"/>
    <mergeCell ref="N5:N6"/>
    <mergeCell ref="M5:M6"/>
    <mergeCell ref="M38:O38"/>
    <mergeCell ref="O5:O6"/>
    <mergeCell ref="G17:H17"/>
    <mergeCell ref="G20:H20"/>
    <mergeCell ref="E34:L34"/>
    <mergeCell ref="A11:O11"/>
    <mergeCell ref="A30:O30"/>
    <mergeCell ref="D18:F18"/>
    <mergeCell ref="E3:F5"/>
    <mergeCell ref="A36:D36"/>
    <mergeCell ref="E37:L37"/>
    <mergeCell ref="A37:D37"/>
    <mergeCell ref="J3:L3"/>
    <mergeCell ref="K5:K6"/>
    <mergeCell ref="A34:D34"/>
    <mergeCell ref="G3:I3"/>
    <mergeCell ref="A26:O26"/>
    <mergeCell ref="A15:O15"/>
    <mergeCell ref="L5:L6"/>
    <mergeCell ref="D16:F16"/>
    <mergeCell ref="G16:H16"/>
    <mergeCell ref="J5:J6"/>
    <mergeCell ref="B17:C17"/>
    <mergeCell ref="A24:O24"/>
    <mergeCell ref="I16:O16"/>
    <mergeCell ref="B18:C18"/>
    <mergeCell ref="G4:G6"/>
    <mergeCell ref="H4:I5"/>
    <mergeCell ref="B3:D5"/>
    <mergeCell ref="I19:O19"/>
    <mergeCell ref="E36:L36"/>
    <mergeCell ref="A29:O29"/>
    <mergeCell ref="D19:F19"/>
    <mergeCell ref="B19:C19"/>
    <mergeCell ref="M36:O36"/>
    <mergeCell ref="M35:O35"/>
    <mergeCell ref="A27:O27"/>
    <mergeCell ref="A28:O28"/>
    <mergeCell ref="E35:L35"/>
    <mergeCell ref="A31:O31"/>
    <mergeCell ref="A38:D38"/>
    <mergeCell ref="E38:L38"/>
    <mergeCell ref="I18:O18"/>
    <mergeCell ref="I20:O20"/>
    <mergeCell ref="A35:D35"/>
    <mergeCell ref="A25:O25"/>
    <mergeCell ref="G19:H19"/>
    <mergeCell ref="M34:O34"/>
    <mergeCell ref="M37:O37"/>
    <mergeCell ref="G18:H18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4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50"/>
  <sheetViews>
    <sheetView view="pageBreakPreview" zoomScale="90" zoomScaleSheetLayoutView="90" zoomScalePageLayoutView="0" workbookViewId="0" topLeftCell="F19">
      <selection activeCell="A44" sqref="A44:IV44"/>
    </sheetView>
  </sheetViews>
  <sheetFormatPr defaultColWidth="9.00390625" defaultRowHeight="12.75"/>
  <cols>
    <col min="1" max="1" width="13.25390625" style="0" customWidth="1"/>
    <col min="2" max="2" width="14.125" style="0" customWidth="1"/>
    <col min="3" max="3" width="15.625" style="0" customWidth="1"/>
    <col min="4" max="4" width="13.625" style="0" customWidth="1"/>
    <col min="5" max="5" width="12.25390625" style="0" customWidth="1"/>
    <col min="6" max="6" width="15.375" style="0" customWidth="1"/>
    <col min="7" max="7" width="6.375" style="0" customWidth="1"/>
    <col min="8" max="8" width="10.00390625" style="0" customWidth="1"/>
    <col min="11" max="11" width="10.00390625" style="0" customWidth="1"/>
    <col min="12" max="12" width="9.375" style="0" customWidth="1"/>
    <col min="13" max="15" width="9.75390625" style="0" customWidth="1"/>
    <col min="16" max="17" width="11.625" style="0" customWidth="1"/>
    <col min="18" max="18" width="11.875" style="0" hidden="1" customWidth="1"/>
    <col min="19" max="21" width="9.125" style="0" hidden="1" customWidth="1"/>
    <col min="22" max="22" width="0" style="0" hidden="1" customWidth="1"/>
  </cols>
  <sheetData>
    <row r="1" spans="1:15" ht="19.5" thickBot="1">
      <c r="A1" s="693" t="s">
        <v>550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38"/>
      <c r="O1" s="38"/>
    </row>
    <row r="2" spans="1:15" ht="36" customHeight="1" thickBot="1">
      <c r="A2" s="724" t="s">
        <v>302</v>
      </c>
      <c r="B2" s="724"/>
      <c r="C2" s="724"/>
      <c r="D2" s="724"/>
      <c r="E2" s="724"/>
      <c r="F2" s="724"/>
      <c r="G2" s="724"/>
      <c r="H2" s="724"/>
      <c r="I2" s="724"/>
      <c r="J2" s="849" t="s">
        <v>147</v>
      </c>
      <c r="K2" s="850"/>
      <c r="L2" s="800" t="s">
        <v>337</v>
      </c>
      <c r="M2" s="801"/>
      <c r="N2" s="359"/>
      <c r="O2" s="359"/>
    </row>
    <row r="3" spans="1:15" ht="24" customHeight="1">
      <c r="A3" s="859" t="s">
        <v>51</v>
      </c>
      <c r="B3" s="859"/>
      <c r="C3" s="859"/>
      <c r="D3" s="859"/>
      <c r="E3" s="859"/>
      <c r="F3" s="859"/>
      <c r="G3" s="859"/>
      <c r="H3" s="859"/>
      <c r="I3" s="62"/>
      <c r="J3" s="62"/>
      <c r="K3" s="62"/>
      <c r="L3" s="62"/>
      <c r="M3" s="62"/>
      <c r="N3" s="62"/>
      <c r="O3" s="62"/>
    </row>
    <row r="4" spans="1:15" ht="18" customHeight="1">
      <c r="A4" s="773" t="s">
        <v>152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63"/>
      <c r="M4" s="63"/>
      <c r="N4" s="63"/>
      <c r="O4" s="63"/>
    </row>
    <row r="5" spans="1:15" ht="27" customHeight="1">
      <c r="A5" s="805" t="s">
        <v>53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348"/>
      <c r="O5" s="348"/>
    </row>
    <row r="6" spans="1:17" ht="25.5" customHeight="1">
      <c r="A6" s="705" t="s">
        <v>3</v>
      </c>
      <c r="B6" s="708" t="s">
        <v>25</v>
      </c>
      <c r="C6" s="709"/>
      <c r="D6" s="710"/>
      <c r="E6" s="708" t="s">
        <v>26</v>
      </c>
      <c r="F6" s="710"/>
      <c r="G6" s="765" t="s">
        <v>27</v>
      </c>
      <c r="H6" s="765"/>
      <c r="I6" s="765"/>
      <c r="J6" s="765"/>
      <c r="K6" s="765"/>
      <c r="L6" s="765"/>
      <c r="M6" s="698" t="s">
        <v>54</v>
      </c>
      <c r="N6" s="699"/>
      <c r="O6" s="700"/>
      <c r="P6" s="717" t="s">
        <v>543</v>
      </c>
      <c r="Q6" s="718"/>
    </row>
    <row r="7" spans="1:17" ht="72.75" customHeight="1">
      <c r="A7" s="706"/>
      <c r="B7" s="711"/>
      <c r="C7" s="712"/>
      <c r="D7" s="713"/>
      <c r="E7" s="711"/>
      <c r="F7" s="713"/>
      <c r="G7" s="765"/>
      <c r="H7" s="765"/>
      <c r="I7" s="765"/>
      <c r="J7" s="765"/>
      <c r="K7" s="765"/>
      <c r="L7" s="765"/>
      <c r="M7" s="565" t="s">
        <v>527</v>
      </c>
      <c r="N7" s="565" t="s">
        <v>581</v>
      </c>
      <c r="O7" s="565" t="s">
        <v>587</v>
      </c>
      <c r="P7" s="719"/>
      <c r="Q7" s="720"/>
    </row>
    <row r="8" spans="1:17" ht="49.5" customHeight="1">
      <c r="A8" s="706"/>
      <c r="B8" s="714"/>
      <c r="C8" s="715"/>
      <c r="D8" s="716"/>
      <c r="E8" s="714"/>
      <c r="F8" s="716"/>
      <c r="G8" s="765" t="s">
        <v>4</v>
      </c>
      <c r="H8" s="765"/>
      <c r="I8" s="765"/>
      <c r="J8" s="765"/>
      <c r="K8" s="703" t="s">
        <v>149</v>
      </c>
      <c r="L8" s="704"/>
      <c r="M8" s="705" t="s">
        <v>21</v>
      </c>
      <c r="N8" s="705" t="s">
        <v>6</v>
      </c>
      <c r="O8" s="705" t="s">
        <v>7</v>
      </c>
      <c r="P8" s="705" t="s">
        <v>544</v>
      </c>
      <c r="Q8" s="705" t="s">
        <v>545</v>
      </c>
    </row>
    <row r="9" spans="1:17" ht="28.5" customHeight="1">
      <c r="A9" s="707"/>
      <c r="B9" s="410" t="s">
        <v>5</v>
      </c>
      <c r="C9" s="410" t="s">
        <v>5</v>
      </c>
      <c r="D9" s="410" t="s">
        <v>5</v>
      </c>
      <c r="E9" s="410" t="s">
        <v>5</v>
      </c>
      <c r="F9" s="410" t="s">
        <v>5</v>
      </c>
      <c r="G9" s="765"/>
      <c r="H9" s="765"/>
      <c r="I9" s="765"/>
      <c r="J9" s="765"/>
      <c r="K9" s="410" t="s">
        <v>13</v>
      </c>
      <c r="L9" s="10" t="s">
        <v>150</v>
      </c>
      <c r="M9" s="707"/>
      <c r="N9" s="707"/>
      <c r="O9" s="707"/>
      <c r="P9" s="707"/>
      <c r="Q9" s="707"/>
    </row>
    <row r="10" spans="1:17" s="15" customFormat="1" ht="11.25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754">
        <v>7</v>
      </c>
      <c r="H10" s="755"/>
      <c r="I10" s="755"/>
      <c r="J10" s="756"/>
      <c r="K10" s="13">
        <v>8</v>
      </c>
      <c r="L10" s="13">
        <v>9</v>
      </c>
      <c r="M10" s="13">
        <v>10</v>
      </c>
      <c r="N10" s="13">
        <v>11</v>
      </c>
      <c r="O10" s="13">
        <v>12</v>
      </c>
      <c r="P10" s="418">
        <v>13</v>
      </c>
      <c r="Q10" s="418">
        <v>14</v>
      </c>
    </row>
    <row r="11" spans="1:17" ht="45" customHeight="1">
      <c r="A11" s="8" t="s">
        <v>350</v>
      </c>
      <c r="B11" s="8" t="s">
        <v>58</v>
      </c>
      <c r="C11" s="8" t="s">
        <v>58</v>
      </c>
      <c r="D11" s="8" t="s">
        <v>58</v>
      </c>
      <c r="E11" s="8" t="s">
        <v>58</v>
      </c>
      <c r="F11" s="8" t="s">
        <v>351</v>
      </c>
      <c r="G11" s="717" t="s">
        <v>234</v>
      </c>
      <c r="H11" s="854"/>
      <c r="I11" s="854"/>
      <c r="J11" s="718"/>
      <c r="K11" s="8" t="s">
        <v>40</v>
      </c>
      <c r="L11" s="8">
        <v>744</v>
      </c>
      <c r="M11" s="8">
        <v>100</v>
      </c>
      <c r="N11" s="8">
        <v>100</v>
      </c>
      <c r="O11" s="8">
        <v>100</v>
      </c>
      <c r="P11" s="185">
        <v>0</v>
      </c>
      <c r="Q11" s="185">
        <v>0</v>
      </c>
    </row>
    <row r="12" spans="1:17" ht="49.5" customHeight="1">
      <c r="A12" s="424" t="s">
        <v>338</v>
      </c>
      <c r="B12" s="407" t="s">
        <v>58</v>
      </c>
      <c r="C12" s="407" t="s">
        <v>58</v>
      </c>
      <c r="D12" s="407" t="s">
        <v>58</v>
      </c>
      <c r="E12" s="407" t="s">
        <v>58</v>
      </c>
      <c r="F12" s="407" t="s">
        <v>354</v>
      </c>
      <c r="G12" s="855"/>
      <c r="H12" s="856"/>
      <c r="I12" s="856"/>
      <c r="J12" s="857"/>
      <c r="K12" s="8" t="s">
        <v>40</v>
      </c>
      <c r="L12" s="8">
        <v>744</v>
      </c>
      <c r="M12" s="8">
        <v>100</v>
      </c>
      <c r="N12" s="8">
        <v>100</v>
      </c>
      <c r="O12" s="8">
        <v>100</v>
      </c>
      <c r="P12" s="185">
        <v>0</v>
      </c>
      <c r="Q12" s="185">
        <v>0</v>
      </c>
    </row>
    <row r="13" spans="1:17" ht="38.25" customHeight="1">
      <c r="A13" s="175" t="s">
        <v>352</v>
      </c>
      <c r="B13" s="407" t="s">
        <v>58</v>
      </c>
      <c r="C13" s="407" t="s">
        <v>58</v>
      </c>
      <c r="D13" s="407" t="s">
        <v>58</v>
      </c>
      <c r="E13" s="407" t="s">
        <v>58</v>
      </c>
      <c r="F13" s="407" t="s">
        <v>353</v>
      </c>
      <c r="G13" s="719"/>
      <c r="H13" s="858"/>
      <c r="I13" s="858"/>
      <c r="J13" s="720"/>
      <c r="K13" s="8" t="s">
        <v>40</v>
      </c>
      <c r="L13" s="8">
        <v>744</v>
      </c>
      <c r="M13" s="8">
        <v>100</v>
      </c>
      <c r="N13" s="8">
        <v>100</v>
      </c>
      <c r="O13" s="8">
        <v>100</v>
      </c>
      <c r="P13" s="185">
        <v>0</v>
      </c>
      <c r="Q13" s="185">
        <v>0</v>
      </c>
    </row>
    <row r="14" spans="1:15" ht="43.5" customHeight="1">
      <c r="A14" s="777" t="s">
        <v>62</v>
      </c>
      <c r="B14" s="777"/>
      <c r="C14" s="777"/>
      <c r="D14" s="777"/>
      <c r="E14" s="777"/>
      <c r="F14" s="777"/>
      <c r="G14" s="777"/>
      <c r="H14" s="777"/>
      <c r="I14" s="777"/>
      <c r="J14" s="777"/>
      <c r="K14" s="777"/>
      <c r="L14" s="777"/>
      <c r="M14" s="777"/>
      <c r="N14" s="356"/>
      <c r="O14" s="356"/>
    </row>
    <row r="15" spans="1:10" ht="14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6.5">
      <c r="A16" s="25" t="s">
        <v>63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6.5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5" ht="35.25" customHeight="1">
      <c r="A18" s="705" t="s">
        <v>3</v>
      </c>
      <c r="B18" s="708" t="s">
        <v>25</v>
      </c>
      <c r="C18" s="710"/>
      <c r="D18" s="701" t="s">
        <v>26</v>
      </c>
      <c r="E18" s="721" t="s">
        <v>24</v>
      </c>
      <c r="F18" s="721"/>
      <c r="G18" s="721"/>
      <c r="H18" s="698" t="s">
        <v>154</v>
      </c>
      <c r="I18" s="699"/>
      <c r="J18" s="700"/>
      <c r="K18" s="703" t="s">
        <v>64</v>
      </c>
      <c r="L18" s="767"/>
      <c r="M18" s="704"/>
      <c r="N18" s="737" t="s">
        <v>531</v>
      </c>
      <c r="O18" s="738"/>
    </row>
    <row r="19" spans="1:17" ht="26.25" customHeight="1">
      <c r="A19" s="706"/>
      <c r="B19" s="711"/>
      <c r="C19" s="713"/>
      <c r="D19" s="812"/>
      <c r="E19" s="765" t="s">
        <v>4</v>
      </c>
      <c r="F19" s="703" t="s">
        <v>149</v>
      </c>
      <c r="G19" s="704"/>
      <c r="H19" s="565" t="s">
        <v>527</v>
      </c>
      <c r="I19" s="565" t="s">
        <v>581</v>
      </c>
      <c r="J19" s="565" t="s">
        <v>587</v>
      </c>
      <c r="K19" s="565" t="s">
        <v>527</v>
      </c>
      <c r="L19" s="565" t="s">
        <v>581</v>
      </c>
      <c r="M19" s="565" t="s">
        <v>587</v>
      </c>
      <c r="N19" s="739"/>
      <c r="O19" s="779"/>
      <c r="P19" s="425"/>
      <c r="Q19" s="425"/>
    </row>
    <row r="20" spans="1:17" ht="32.25" customHeight="1">
      <c r="A20" s="706"/>
      <c r="B20" s="714"/>
      <c r="C20" s="716"/>
      <c r="D20" s="702"/>
      <c r="E20" s="765"/>
      <c r="F20" s="701" t="s">
        <v>13</v>
      </c>
      <c r="G20" s="705" t="s">
        <v>150</v>
      </c>
      <c r="H20" s="705" t="s">
        <v>21</v>
      </c>
      <c r="I20" s="705" t="s">
        <v>6</v>
      </c>
      <c r="J20" s="705" t="s">
        <v>7</v>
      </c>
      <c r="K20" s="705" t="s">
        <v>21</v>
      </c>
      <c r="L20" s="705" t="s">
        <v>6</v>
      </c>
      <c r="M20" s="705" t="s">
        <v>7</v>
      </c>
      <c r="N20" s="705" t="s">
        <v>532</v>
      </c>
      <c r="O20" s="780" t="s">
        <v>533</v>
      </c>
      <c r="P20" s="425"/>
      <c r="Q20" s="425"/>
    </row>
    <row r="21" spans="1:18" ht="27.75" customHeight="1">
      <c r="A21" s="707"/>
      <c r="B21" s="26" t="s">
        <v>5</v>
      </c>
      <c r="C21" s="26" t="s">
        <v>5</v>
      </c>
      <c r="D21" s="26" t="s">
        <v>5</v>
      </c>
      <c r="E21" s="765"/>
      <c r="F21" s="702"/>
      <c r="G21" s="707"/>
      <c r="H21" s="707"/>
      <c r="I21" s="707"/>
      <c r="J21" s="707"/>
      <c r="K21" s="707"/>
      <c r="L21" s="707"/>
      <c r="M21" s="707"/>
      <c r="N21" s="707"/>
      <c r="O21" s="781"/>
      <c r="P21" s="426">
        <v>2020</v>
      </c>
      <c r="Q21" s="426">
        <v>2021</v>
      </c>
      <c r="R21" s="69"/>
    </row>
    <row r="22" spans="1:18" ht="12.75">
      <c r="A22" s="40">
        <v>1</v>
      </c>
      <c r="B22" s="40">
        <v>2</v>
      </c>
      <c r="C22" s="40">
        <v>3</v>
      </c>
      <c r="D22" s="40">
        <v>4</v>
      </c>
      <c r="E22" s="13">
        <v>5</v>
      </c>
      <c r="F22" s="13">
        <v>6</v>
      </c>
      <c r="G22" s="13">
        <v>7</v>
      </c>
      <c r="H22" s="13">
        <v>8</v>
      </c>
      <c r="I22" s="13">
        <v>9</v>
      </c>
      <c r="J22" s="13">
        <v>10</v>
      </c>
      <c r="K22" s="13">
        <v>11</v>
      </c>
      <c r="L22" s="13">
        <v>12</v>
      </c>
      <c r="M22" s="13">
        <v>13</v>
      </c>
      <c r="N22" s="358">
        <v>14</v>
      </c>
      <c r="O22" s="358">
        <v>15</v>
      </c>
      <c r="P22" s="426" t="s">
        <v>534</v>
      </c>
      <c r="Q22" s="426"/>
      <c r="R22" s="69"/>
    </row>
    <row r="23" spans="1:20" ht="42" customHeight="1">
      <c r="A23" s="173" t="s">
        <v>350</v>
      </c>
      <c r="B23" s="8" t="s">
        <v>58</v>
      </c>
      <c r="C23" s="8" t="s">
        <v>58</v>
      </c>
      <c r="D23" s="8" t="s">
        <v>351</v>
      </c>
      <c r="E23" s="701" t="s">
        <v>276</v>
      </c>
      <c r="F23" s="8" t="s">
        <v>66</v>
      </c>
      <c r="G23" s="8">
        <v>792</v>
      </c>
      <c r="H23" s="85">
        <f>3о!J8</f>
        <v>74</v>
      </c>
      <c r="I23" s="85">
        <f>3о!K8</f>
        <v>74</v>
      </c>
      <c r="J23" s="85">
        <f>3о!L8</f>
        <v>66</v>
      </c>
      <c r="K23" s="27">
        <f>расчет!C11/R23</f>
        <v>26695.55617977528</v>
      </c>
      <c r="L23" s="27">
        <f>расчет!D11/S23</f>
        <v>29187.292817679558</v>
      </c>
      <c r="M23" s="27">
        <f>расчет!E11/T23</f>
        <v>31956.969696969696</v>
      </c>
      <c r="N23" s="429">
        <v>5</v>
      </c>
      <c r="O23" s="429">
        <v>3</v>
      </c>
      <c r="P23" s="427">
        <f>График!D30</f>
        <v>0</v>
      </c>
      <c r="Q23" s="427">
        <f>График!Q30</f>
        <v>0</v>
      </c>
      <c r="R23" s="70">
        <f>H23+H24+H25</f>
        <v>178</v>
      </c>
      <c r="S23" s="70">
        <f>I23+I24+I25</f>
        <v>181</v>
      </c>
      <c r="T23" s="70">
        <f>J23+J24+J25</f>
        <v>165</v>
      </c>
    </row>
    <row r="24" spans="1:18" s="174" customFormat="1" ht="45.75" customHeight="1">
      <c r="A24" s="173" t="s">
        <v>338</v>
      </c>
      <c r="B24" s="8" t="s">
        <v>58</v>
      </c>
      <c r="C24" s="8" t="s">
        <v>58</v>
      </c>
      <c r="D24" s="8" t="s">
        <v>354</v>
      </c>
      <c r="E24" s="812"/>
      <c r="F24" s="166" t="s">
        <v>66</v>
      </c>
      <c r="G24" s="166">
        <v>792</v>
      </c>
      <c r="H24" s="85">
        <f>4о!J8</f>
        <v>87</v>
      </c>
      <c r="I24" s="85">
        <f>4о!K8</f>
        <v>87</v>
      </c>
      <c r="J24" s="85">
        <f>4о!L8</f>
        <v>79</v>
      </c>
      <c r="K24" s="27">
        <f>K23</f>
        <v>26695.55617977528</v>
      </c>
      <c r="L24" s="27">
        <f>L23</f>
        <v>29187.292817679558</v>
      </c>
      <c r="M24" s="27">
        <f>M23</f>
        <v>31956.969696969696</v>
      </c>
      <c r="N24" s="429">
        <v>5</v>
      </c>
      <c r="O24" s="429">
        <v>4</v>
      </c>
      <c r="P24" s="428">
        <f>P23</f>
        <v>0</v>
      </c>
      <c r="Q24" s="428">
        <f>Q23</f>
        <v>0</v>
      </c>
      <c r="R24" s="91">
        <f>H23*K23</f>
        <v>1975471.1573033708</v>
      </c>
    </row>
    <row r="25" spans="1:18" s="174" customFormat="1" ht="42.75" customHeight="1">
      <c r="A25" s="175" t="s">
        <v>352</v>
      </c>
      <c r="B25" s="166" t="s">
        <v>58</v>
      </c>
      <c r="C25" s="166" t="s">
        <v>58</v>
      </c>
      <c r="D25" s="166" t="s">
        <v>353</v>
      </c>
      <c r="E25" s="702"/>
      <c r="F25" s="166" t="s">
        <v>66</v>
      </c>
      <c r="G25" s="166">
        <v>792</v>
      </c>
      <c r="H25" s="85">
        <f>5о!J8</f>
        <v>17</v>
      </c>
      <c r="I25" s="85">
        <f>5о!K8</f>
        <v>20</v>
      </c>
      <c r="J25" s="85">
        <f>5о!L8</f>
        <v>20</v>
      </c>
      <c r="K25" s="27">
        <f>K23</f>
        <v>26695.55617977528</v>
      </c>
      <c r="L25" s="27">
        <f>L23</f>
        <v>29187.292817679558</v>
      </c>
      <c r="M25" s="27">
        <f>M23</f>
        <v>31956.969696969696</v>
      </c>
      <c r="N25" s="429">
        <v>5</v>
      </c>
      <c r="O25" s="429">
        <v>1</v>
      </c>
      <c r="P25" s="428">
        <f>P23</f>
        <v>0</v>
      </c>
      <c r="Q25" s="428">
        <f>Q23</f>
        <v>0</v>
      </c>
      <c r="R25" s="91">
        <f>H24*K24</f>
        <v>2322513.3876404497</v>
      </c>
    </row>
    <row r="26" spans="5:18" ht="12.75">
      <c r="E26" s="41"/>
      <c r="F26" s="41"/>
      <c r="G26" s="41"/>
      <c r="P26" s="425"/>
      <c r="Q26" s="425"/>
      <c r="R26" s="91">
        <f>H25*K25</f>
        <v>453824.4550561798</v>
      </c>
    </row>
    <row r="27" spans="1:18" ht="37.5" customHeight="1">
      <c r="A27" s="761" t="s">
        <v>67</v>
      </c>
      <c r="B27" s="761"/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23"/>
      <c r="O27" s="23"/>
      <c r="P27" s="425">
        <f>H23*K23</f>
        <v>1975471.1573033708</v>
      </c>
      <c r="Q27" s="425">
        <f aca="true" t="shared" si="0" ref="P27:Q29">I23*L23</f>
        <v>2159859.668508287</v>
      </c>
      <c r="R27" s="68">
        <f>SUM(R24:R26)</f>
        <v>4751809</v>
      </c>
    </row>
    <row r="28" spans="16:17" ht="12.75">
      <c r="P28" s="425">
        <f>H24*K24</f>
        <v>2322513.3876404497</v>
      </c>
      <c r="Q28" s="425">
        <f t="shared" si="0"/>
        <v>2539294.4751381213</v>
      </c>
    </row>
    <row r="29" spans="1:17" ht="18.75">
      <c r="A29" s="5" t="s">
        <v>68</v>
      </c>
      <c r="P29" s="425">
        <f t="shared" si="0"/>
        <v>453824.4550561798</v>
      </c>
      <c r="Q29" s="425">
        <f t="shared" si="0"/>
        <v>583745.8563535912</v>
      </c>
    </row>
    <row r="30" spans="16:17" ht="12.75">
      <c r="P30" s="425">
        <f>SUM(P27:P29)</f>
        <v>4751809</v>
      </c>
      <c r="Q30" s="425">
        <f>SUM(Q27:Q29)</f>
        <v>5282899.999999999</v>
      </c>
    </row>
    <row r="31" spans="1:15" ht="12.75" customHeight="1">
      <c r="A31" s="714" t="s">
        <v>14</v>
      </c>
      <c r="B31" s="715"/>
      <c r="C31" s="715"/>
      <c r="D31" s="715"/>
      <c r="E31" s="715"/>
      <c r="F31" s="715"/>
      <c r="G31" s="715"/>
      <c r="H31" s="715"/>
      <c r="I31" s="715"/>
      <c r="J31" s="715"/>
      <c r="K31" s="715"/>
      <c r="L31" s="715"/>
      <c r="M31" s="715"/>
      <c r="N31" s="349"/>
      <c r="O31" s="349"/>
    </row>
    <row r="32" spans="1:15" ht="20.25" customHeight="1">
      <c r="A32" s="156" t="s">
        <v>9</v>
      </c>
      <c r="B32" s="765" t="s">
        <v>10</v>
      </c>
      <c r="C32" s="765"/>
      <c r="D32" s="155" t="s">
        <v>11</v>
      </c>
      <c r="E32" s="155" t="s">
        <v>12</v>
      </c>
      <c r="F32" s="765" t="s">
        <v>13</v>
      </c>
      <c r="G32" s="765"/>
      <c r="H32" s="765"/>
      <c r="I32" s="765"/>
      <c r="J32" s="765"/>
      <c r="K32" s="765"/>
      <c r="L32" s="765"/>
      <c r="M32" s="765"/>
      <c r="N32" s="349"/>
      <c r="O32" s="349"/>
    </row>
    <row r="33" spans="1:15" s="15" customFormat="1" ht="11.25">
      <c r="A33" s="159">
        <v>1</v>
      </c>
      <c r="B33" s="794">
        <v>2</v>
      </c>
      <c r="C33" s="794"/>
      <c r="D33" s="158">
        <v>3</v>
      </c>
      <c r="E33" s="158">
        <v>4</v>
      </c>
      <c r="F33" s="794">
        <v>5</v>
      </c>
      <c r="G33" s="794"/>
      <c r="H33" s="794"/>
      <c r="I33" s="794"/>
      <c r="J33" s="794"/>
      <c r="K33" s="794"/>
      <c r="L33" s="794"/>
      <c r="M33" s="794"/>
      <c r="N33" s="360"/>
      <c r="O33" s="360"/>
    </row>
    <row r="34" spans="1:15" ht="69" customHeight="1">
      <c r="A34" s="410" t="s">
        <v>38</v>
      </c>
      <c r="B34" s="765" t="s">
        <v>37</v>
      </c>
      <c r="C34" s="765"/>
      <c r="D34" s="408" t="s">
        <v>339</v>
      </c>
      <c r="E34" s="409" t="s">
        <v>41</v>
      </c>
      <c r="F34" s="765" t="s">
        <v>42</v>
      </c>
      <c r="G34" s="765"/>
      <c r="H34" s="765"/>
      <c r="I34" s="765"/>
      <c r="J34" s="765"/>
      <c r="K34" s="765"/>
      <c r="L34" s="765"/>
      <c r="M34" s="765"/>
      <c r="N34" s="406"/>
      <c r="O34" s="406"/>
    </row>
    <row r="35" spans="1:18" s="77" customFormat="1" ht="30.75" customHeight="1">
      <c r="A35" s="85" t="s">
        <v>28</v>
      </c>
      <c r="B35" s="852" t="s">
        <v>29</v>
      </c>
      <c r="C35" s="853"/>
      <c r="D35" s="85" t="s">
        <v>552</v>
      </c>
      <c r="E35" s="85" t="s">
        <v>553</v>
      </c>
      <c r="F35" s="851" t="s">
        <v>554</v>
      </c>
      <c r="G35" s="851"/>
      <c r="H35" s="851"/>
      <c r="I35" s="851"/>
      <c r="J35" s="851"/>
      <c r="K35" s="851"/>
      <c r="L35" s="851"/>
      <c r="M35" s="851"/>
      <c r="N35" s="374"/>
      <c r="O35" s="374"/>
      <c r="P35" s="430"/>
      <c r="Q35" s="430"/>
      <c r="R35" s="430"/>
    </row>
    <row r="36" ht="18.75">
      <c r="A36" s="5" t="s">
        <v>69</v>
      </c>
    </row>
    <row r="37" ht="18.75">
      <c r="A37" s="5" t="s">
        <v>70</v>
      </c>
    </row>
    <row r="38" spans="1:24" ht="12.75" customHeight="1">
      <c r="A38" s="815" t="s">
        <v>325</v>
      </c>
      <c r="B38" s="815"/>
      <c r="C38" s="815"/>
      <c r="D38" s="815"/>
      <c r="E38" s="815"/>
      <c r="F38" s="815"/>
      <c r="G38" s="815"/>
      <c r="H38" s="815"/>
      <c r="I38" s="815"/>
      <c r="J38" s="815"/>
      <c r="K38" s="815"/>
      <c r="L38" s="815"/>
      <c r="M38" s="815"/>
      <c r="N38" s="815"/>
      <c r="O38" s="815"/>
      <c r="P38" s="574"/>
      <c r="Q38" s="574"/>
      <c r="V38" s="579"/>
      <c r="W38" s="579"/>
      <c r="X38" s="579"/>
    </row>
    <row r="39" spans="1:27" ht="18" customHeight="1">
      <c r="A39" s="753" t="s">
        <v>326</v>
      </c>
      <c r="B39" s="753"/>
      <c r="C39" s="753"/>
      <c r="D39" s="753"/>
      <c r="E39" s="753"/>
      <c r="F39" s="753"/>
      <c r="G39" s="753"/>
      <c r="H39" s="753"/>
      <c r="I39" s="753"/>
      <c r="J39" s="753"/>
      <c r="K39" s="753"/>
      <c r="L39" s="753"/>
      <c r="M39" s="753"/>
      <c r="N39" s="753"/>
      <c r="O39" s="753"/>
      <c r="P39" s="345"/>
      <c r="Q39" s="345"/>
      <c r="V39" s="579"/>
      <c r="W39" s="579"/>
      <c r="X39" s="579"/>
      <c r="Y39" s="479"/>
      <c r="Z39" s="479"/>
      <c r="AA39" s="479"/>
    </row>
    <row r="40" spans="1:27" ht="16.5" customHeight="1">
      <c r="A40" s="768" t="s">
        <v>525</v>
      </c>
      <c r="B40" s="768"/>
      <c r="C40" s="768"/>
      <c r="D40" s="768"/>
      <c r="E40" s="768"/>
      <c r="F40" s="768"/>
      <c r="G40" s="768"/>
      <c r="H40" s="768"/>
      <c r="I40" s="768"/>
      <c r="J40" s="768"/>
      <c r="K40" s="768"/>
      <c r="L40" s="768"/>
      <c r="M40" s="768"/>
      <c r="N40" s="768"/>
      <c r="O40" s="768"/>
      <c r="P40" s="346"/>
      <c r="Q40" s="346"/>
      <c r="V40" s="579"/>
      <c r="W40" s="579"/>
      <c r="X40" s="579"/>
      <c r="Y40" s="472"/>
      <c r="Z40" s="472"/>
      <c r="AA40" s="472"/>
    </row>
    <row r="41" spans="1:27" ht="25.5" customHeight="1">
      <c r="A41" s="753" t="s">
        <v>593</v>
      </c>
      <c r="B41" s="753"/>
      <c r="C41" s="753"/>
      <c r="D41" s="753"/>
      <c r="E41" s="753"/>
      <c r="F41" s="753"/>
      <c r="G41" s="753"/>
      <c r="H41" s="753"/>
      <c r="I41" s="753"/>
      <c r="J41" s="753"/>
      <c r="K41" s="753"/>
      <c r="L41" s="753"/>
      <c r="M41" s="753"/>
      <c r="N41" s="753"/>
      <c r="O41" s="753"/>
      <c r="P41" s="346"/>
      <c r="Q41" s="346"/>
      <c r="V41" s="579"/>
      <c r="W41" s="579"/>
      <c r="X41" s="579"/>
      <c r="Y41" s="472"/>
      <c r="Z41" s="472"/>
      <c r="AA41" s="472"/>
    </row>
    <row r="42" spans="1:24" ht="69" customHeight="1">
      <c r="A42" s="760" t="s">
        <v>526</v>
      </c>
      <c r="B42" s="760"/>
      <c r="C42" s="760"/>
      <c r="D42" s="760"/>
      <c r="E42" s="760"/>
      <c r="F42" s="760"/>
      <c r="G42" s="760"/>
      <c r="H42" s="760"/>
      <c r="I42" s="760"/>
      <c r="J42" s="760"/>
      <c r="K42" s="760"/>
      <c r="L42" s="760"/>
      <c r="M42" s="760"/>
      <c r="N42" s="760"/>
      <c r="O42" s="760"/>
      <c r="P42" s="111"/>
      <c r="Q42" s="111"/>
      <c r="V42" s="479"/>
      <c r="W42" s="479"/>
      <c r="X42" s="479"/>
    </row>
    <row r="43" spans="1:24" ht="27.75" customHeight="1">
      <c r="A43" s="760" t="s">
        <v>245</v>
      </c>
      <c r="B43" s="760"/>
      <c r="C43" s="760"/>
      <c r="D43" s="760"/>
      <c r="E43" s="760"/>
      <c r="F43" s="760"/>
      <c r="G43" s="760"/>
      <c r="H43" s="760"/>
      <c r="I43" s="760"/>
      <c r="J43" s="760"/>
      <c r="K43" s="760"/>
      <c r="L43" s="760"/>
      <c r="M43" s="760"/>
      <c r="N43" s="760"/>
      <c r="O43" s="760"/>
      <c r="P43" s="111"/>
      <c r="Q43" s="111"/>
      <c r="V43" s="479"/>
      <c r="W43" s="479"/>
      <c r="X43" s="479"/>
    </row>
    <row r="44" spans="1:17" s="138" customFormat="1" ht="28.5" customHeight="1">
      <c r="A44" s="769" t="s">
        <v>601</v>
      </c>
      <c r="B44" s="769"/>
      <c r="C44" s="769"/>
      <c r="D44" s="769"/>
      <c r="E44" s="769"/>
      <c r="F44" s="769"/>
      <c r="G44" s="769"/>
      <c r="H44" s="769"/>
      <c r="I44" s="769"/>
      <c r="J44" s="769"/>
      <c r="K44" s="769"/>
      <c r="L44" s="769"/>
      <c r="M44" s="769"/>
      <c r="N44" s="769"/>
      <c r="O44" s="769"/>
      <c r="P44" s="609"/>
      <c r="Q44" s="609"/>
    </row>
    <row r="45" spans="1:24" ht="19.5" customHeight="1">
      <c r="A45" s="760" t="s">
        <v>72</v>
      </c>
      <c r="B45" s="760"/>
      <c r="C45" s="760"/>
      <c r="D45" s="760"/>
      <c r="E45" s="760"/>
      <c r="F45" s="760"/>
      <c r="G45" s="760"/>
      <c r="H45" s="760"/>
      <c r="I45" s="760"/>
      <c r="J45" s="760"/>
      <c r="K45" s="760"/>
      <c r="L45" s="760"/>
      <c r="M45" s="760"/>
      <c r="N45" s="760"/>
      <c r="O45" s="760"/>
      <c r="P45" s="111"/>
      <c r="Q45" s="111"/>
      <c r="V45" s="579"/>
      <c r="W45" s="579"/>
      <c r="X45" s="579"/>
    </row>
    <row r="46" spans="1:16" ht="27" customHeight="1">
      <c r="A46" s="698" t="s">
        <v>15</v>
      </c>
      <c r="B46" s="699"/>
      <c r="C46" s="699"/>
      <c r="D46" s="700"/>
      <c r="E46" s="721" t="s">
        <v>74</v>
      </c>
      <c r="F46" s="721"/>
      <c r="G46" s="721"/>
      <c r="H46" s="721"/>
      <c r="I46" s="721"/>
      <c r="J46" s="721"/>
      <c r="K46" s="721" t="s">
        <v>16</v>
      </c>
      <c r="L46" s="721"/>
      <c r="M46" s="721"/>
      <c r="N46" s="24"/>
      <c r="O46" s="24"/>
      <c r="P46" s="16"/>
    </row>
    <row r="47" spans="1:16" s="15" customFormat="1" ht="12.75" customHeight="1">
      <c r="A47" s="754">
        <v>1</v>
      </c>
      <c r="B47" s="755"/>
      <c r="C47" s="755"/>
      <c r="D47" s="756"/>
      <c r="E47" s="822">
        <v>2</v>
      </c>
      <c r="F47" s="822"/>
      <c r="G47" s="822"/>
      <c r="H47" s="822"/>
      <c r="I47" s="822"/>
      <c r="J47" s="822"/>
      <c r="K47" s="822">
        <v>3</v>
      </c>
      <c r="L47" s="822"/>
      <c r="M47" s="822"/>
      <c r="N47" s="355"/>
      <c r="O47" s="355"/>
      <c r="P47" s="161"/>
    </row>
    <row r="48" spans="1:16" ht="62.25" customHeight="1">
      <c r="A48" s="698" t="s">
        <v>30</v>
      </c>
      <c r="B48" s="699"/>
      <c r="C48" s="699"/>
      <c r="D48" s="700"/>
      <c r="E48" s="721" t="s">
        <v>31</v>
      </c>
      <c r="F48" s="721"/>
      <c r="G48" s="721"/>
      <c r="H48" s="721"/>
      <c r="I48" s="721"/>
      <c r="J48" s="721"/>
      <c r="K48" s="721" t="s">
        <v>32</v>
      </c>
      <c r="L48" s="721"/>
      <c r="M48" s="721"/>
      <c r="N48" s="24"/>
      <c r="O48" s="24"/>
      <c r="P48" s="16"/>
    </row>
    <row r="49" spans="1:16" ht="78" customHeight="1">
      <c r="A49" s="698" t="s">
        <v>327</v>
      </c>
      <c r="B49" s="699"/>
      <c r="C49" s="699"/>
      <c r="D49" s="700"/>
      <c r="E49" s="721" t="s">
        <v>328</v>
      </c>
      <c r="F49" s="721"/>
      <c r="G49" s="721"/>
      <c r="H49" s="721"/>
      <c r="I49" s="721"/>
      <c r="J49" s="721"/>
      <c r="K49" s="721" t="s">
        <v>329</v>
      </c>
      <c r="L49" s="721"/>
      <c r="M49" s="721"/>
      <c r="N49" s="24"/>
      <c r="O49" s="24"/>
      <c r="P49" s="16"/>
    </row>
    <row r="50" spans="1:16" ht="60" customHeight="1">
      <c r="A50" s="698" t="s">
        <v>330</v>
      </c>
      <c r="B50" s="699"/>
      <c r="C50" s="699"/>
      <c r="D50" s="700"/>
      <c r="E50" s="721" t="s">
        <v>331</v>
      </c>
      <c r="F50" s="721"/>
      <c r="G50" s="721"/>
      <c r="H50" s="721"/>
      <c r="I50" s="721"/>
      <c r="J50" s="721"/>
      <c r="K50" s="721" t="s">
        <v>332</v>
      </c>
      <c r="L50" s="721"/>
      <c r="M50" s="721"/>
      <c r="N50" s="24"/>
      <c r="O50" s="24"/>
      <c r="P50" s="16"/>
    </row>
  </sheetData>
  <sheetProtection/>
  <mergeCells count="76">
    <mergeCell ref="A6:A9"/>
    <mergeCell ref="A45:O45"/>
    <mergeCell ref="A38:O38"/>
    <mergeCell ref="A39:O39"/>
    <mergeCell ref="A40:O40"/>
    <mergeCell ref="A42:O42"/>
    <mergeCell ref="A43:O43"/>
    <mergeCell ref="A41:O41"/>
    <mergeCell ref="E19:E21"/>
    <mergeCell ref="A1:M1"/>
    <mergeCell ref="F32:M32"/>
    <mergeCell ref="F33:M33"/>
    <mergeCell ref="F19:G19"/>
    <mergeCell ref="K20:K21"/>
    <mergeCell ref="H20:H21"/>
    <mergeCell ref="F20:F21"/>
    <mergeCell ref="A14:M14"/>
    <mergeCell ref="L2:M2"/>
    <mergeCell ref="H18:J18"/>
    <mergeCell ref="A3:H3"/>
    <mergeCell ref="N20:N21"/>
    <mergeCell ref="A18:A21"/>
    <mergeCell ref="B18:C20"/>
    <mergeCell ref="F34:M34"/>
    <mergeCell ref="B32:C32"/>
    <mergeCell ref="M20:M21"/>
    <mergeCell ref="J20:J21"/>
    <mergeCell ref="B34:C34"/>
    <mergeCell ref="L20:L21"/>
    <mergeCell ref="E49:J49"/>
    <mergeCell ref="E47:J47"/>
    <mergeCell ref="A2:I2"/>
    <mergeCell ref="K18:M18"/>
    <mergeCell ref="A31:M31"/>
    <mergeCell ref="E23:E25"/>
    <mergeCell ref="A27:M27"/>
    <mergeCell ref="A4:K4"/>
    <mergeCell ref="A5:M5"/>
    <mergeCell ref="J2:K2"/>
    <mergeCell ref="K49:M49"/>
    <mergeCell ref="K48:M48"/>
    <mergeCell ref="E50:J50"/>
    <mergeCell ref="K50:M50"/>
    <mergeCell ref="G11:J13"/>
    <mergeCell ref="A47:D47"/>
    <mergeCell ref="A50:D50"/>
    <mergeCell ref="A48:D48"/>
    <mergeCell ref="A49:D49"/>
    <mergeCell ref="E48:J48"/>
    <mergeCell ref="I20:I21"/>
    <mergeCell ref="O20:O21"/>
    <mergeCell ref="K47:M47"/>
    <mergeCell ref="E46:J46"/>
    <mergeCell ref="K46:M46"/>
    <mergeCell ref="A44:O44"/>
    <mergeCell ref="B33:C33"/>
    <mergeCell ref="A46:D46"/>
    <mergeCell ref="B35:C35"/>
    <mergeCell ref="G20:G21"/>
    <mergeCell ref="B6:D8"/>
    <mergeCell ref="E6:F8"/>
    <mergeCell ref="G6:L7"/>
    <mergeCell ref="M6:O6"/>
    <mergeCell ref="G10:J10"/>
    <mergeCell ref="F35:M35"/>
    <mergeCell ref="D18:D20"/>
    <mergeCell ref="M8:M9"/>
    <mergeCell ref="N18:O19"/>
    <mergeCell ref="E18:G18"/>
    <mergeCell ref="P6:Q7"/>
    <mergeCell ref="G8:J9"/>
    <mergeCell ref="K8:L8"/>
    <mergeCell ref="N8:N9"/>
    <mergeCell ref="O8:O9"/>
    <mergeCell ref="P8:P9"/>
    <mergeCell ref="Q8:Q9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M51"/>
  <sheetViews>
    <sheetView view="pageBreakPreview" zoomScale="98" zoomScaleSheetLayoutView="98" zoomScalePageLayoutView="0" workbookViewId="0" topLeftCell="A40">
      <selection activeCell="A44" sqref="A44:M51"/>
    </sheetView>
  </sheetViews>
  <sheetFormatPr defaultColWidth="9.00390625" defaultRowHeight="12.75"/>
  <cols>
    <col min="1" max="1" width="13.125" style="0" customWidth="1"/>
    <col min="2" max="2" width="19.625" style="0" customWidth="1"/>
    <col min="3" max="3" width="13.75390625" style="0" customWidth="1"/>
    <col min="4" max="4" width="14.625" style="0" customWidth="1"/>
    <col min="5" max="5" width="27.25390625" style="0" customWidth="1"/>
    <col min="6" max="6" width="7.125" style="0" customWidth="1"/>
    <col min="7" max="7" width="6.25390625" style="0" customWidth="1"/>
    <col min="8" max="8" width="10.00390625" style="0" customWidth="1"/>
    <col min="11" max="11" width="8.875" style="0" customWidth="1"/>
    <col min="12" max="12" width="9.25390625" style="0" customWidth="1"/>
    <col min="13" max="13" width="9.75390625" style="0" customWidth="1"/>
  </cols>
  <sheetData>
    <row r="1" spans="1:10" ht="19.5" thickBot="1">
      <c r="A1" s="693" t="s">
        <v>224</v>
      </c>
      <c r="B1" s="693"/>
      <c r="C1" s="693"/>
      <c r="D1" s="693"/>
      <c r="E1" s="693"/>
      <c r="F1" s="693"/>
      <c r="G1" s="693"/>
      <c r="H1" s="693"/>
      <c r="I1" s="693"/>
      <c r="J1" s="693"/>
    </row>
    <row r="2" spans="1:13" ht="45" customHeight="1" thickBot="1">
      <c r="A2" s="724" t="s">
        <v>256</v>
      </c>
      <c r="B2" s="724"/>
      <c r="C2" s="724"/>
      <c r="D2" s="724"/>
      <c r="E2" s="724"/>
      <c r="F2" s="724"/>
      <c r="G2" s="724"/>
      <c r="H2" s="724"/>
      <c r="I2" s="62"/>
      <c r="J2" s="725" t="s">
        <v>147</v>
      </c>
      <c r="K2" s="726"/>
      <c r="L2" s="816" t="s">
        <v>257</v>
      </c>
      <c r="M2" s="817"/>
    </row>
    <row r="3" spans="1:13" ht="18.75" customHeight="1">
      <c r="A3" s="724" t="s">
        <v>51</v>
      </c>
      <c r="B3" s="724"/>
      <c r="C3" s="724"/>
      <c r="D3" s="724"/>
      <c r="E3" s="724"/>
      <c r="F3" s="724"/>
      <c r="G3" s="724"/>
      <c r="H3" s="724"/>
      <c r="I3" s="62"/>
      <c r="J3" s="62"/>
      <c r="K3" s="62"/>
      <c r="L3" s="62"/>
      <c r="M3" s="62"/>
    </row>
    <row r="4" spans="1:13" ht="19.5" customHeight="1">
      <c r="A4" s="773" t="s">
        <v>152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63"/>
      <c r="M4" s="63"/>
    </row>
    <row r="5" spans="1:13" ht="19.5" customHeight="1">
      <c r="A5" s="805" t="s">
        <v>53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</row>
    <row r="6" spans="1:13" ht="25.5" customHeight="1">
      <c r="A6" s="705" t="s">
        <v>3</v>
      </c>
      <c r="B6" s="708" t="s">
        <v>25</v>
      </c>
      <c r="C6" s="710"/>
      <c r="D6" s="701" t="s">
        <v>26</v>
      </c>
      <c r="E6" s="765" t="s">
        <v>27</v>
      </c>
      <c r="F6" s="765"/>
      <c r="G6" s="765"/>
      <c r="H6" s="765"/>
      <c r="I6" s="765"/>
      <c r="J6" s="765"/>
      <c r="K6" s="698" t="s">
        <v>54</v>
      </c>
      <c r="L6" s="699"/>
      <c r="M6" s="700"/>
    </row>
    <row r="7" spans="1:13" ht="17.25" customHeight="1">
      <c r="A7" s="706"/>
      <c r="B7" s="711"/>
      <c r="C7" s="713"/>
      <c r="D7" s="812"/>
      <c r="E7" s="765"/>
      <c r="F7" s="765"/>
      <c r="G7" s="765"/>
      <c r="H7" s="765"/>
      <c r="I7" s="765"/>
      <c r="J7" s="765"/>
      <c r="K7" s="8" t="s">
        <v>55</v>
      </c>
      <c r="L7" s="8" t="s">
        <v>56</v>
      </c>
      <c r="M7" s="8" t="s">
        <v>57</v>
      </c>
    </row>
    <row r="8" spans="1:13" ht="51" customHeight="1">
      <c r="A8" s="706"/>
      <c r="B8" s="714"/>
      <c r="C8" s="716"/>
      <c r="D8" s="702"/>
      <c r="E8" s="765" t="s">
        <v>4</v>
      </c>
      <c r="F8" s="765"/>
      <c r="G8" s="765"/>
      <c r="H8" s="765"/>
      <c r="I8" s="703" t="s">
        <v>149</v>
      </c>
      <c r="J8" s="704"/>
      <c r="K8" s="705" t="s">
        <v>21</v>
      </c>
      <c r="L8" s="705" t="s">
        <v>6</v>
      </c>
      <c r="M8" s="705" t="s">
        <v>7</v>
      </c>
    </row>
    <row r="9" spans="1:13" ht="27.75" customHeight="1">
      <c r="A9" s="707"/>
      <c r="B9" s="123" t="s">
        <v>5</v>
      </c>
      <c r="C9" s="123" t="s">
        <v>5</v>
      </c>
      <c r="D9" s="123" t="s">
        <v>5</v>
      </c>
      <c r="E9" s="765"/>
      <c r="F9" s="765"/>
      <c r="G9" s="765"/>
      <c r="H9" s="765"/>
      <c r="I9" s="123" t="s">
        <v>13</v>
      </c>
      <c r="J9" s="10" t="s">
        <v>150</v>
      </c>
      <c r="K9" s="707"/>
      <c r="L9" s="707"/>
      <c r="M9" s="707"/>
    </row>
    <row r="10" spans="1:13" s="15" customFormat="1" ht="11.25">
      <c r="A10" s="40">
        <v>1</v>
      </c>
      <c r="B10" s="40">
        <v>2</v>
      </c>
      <c r="C10" s="40">
        <v>3</v>
      </c>
      <c r="D10" s="13">
        <v>4</v>
      </c>
      <c r="E10" s="754">
        <v>5</v>
      </c>
      <c r="F10" s="755"/>
      <c r="G10" s="755"/>
      <c r="H10" s="756"/>
      <c r="I10" s="13">
        <v>6</v>
      </c>
      <c r="J10" s="13">
        <v>7</v>
      </c>
      <c r="K10" s="13">
        <v>8</v>
      </c>
      <c r="L10" s="13">
        <v>9</v>
      </c>
      <c r="M10" s="13">
        <v>10</v>
      </c>
    </row>
    <row r="11" spans="1:13" ht="33" customHeight="1">
      <c r="A11" s="775" t="s">
        <v>258</v>
      </c>
      <c r="B11" s="705" t="s">
        <v>259</v>
      </c>
      <c r="C11" s="705" t="s">
        <v>39</v>
      </c>
      <c r="D11" s="705" t="s">
        <v>39</v>
      </c>
      <c r="E11" s="721" t="s">
        <v>260</v>
      </c>
      <c r="F11" s="721"/>
      <c r="G11" s="721"/>
      <c r="H11" s="721"/>
      <c r="I11" s="8" t="s">
        <v>40</v>
      </c>
      <c r="J11" s="8">
        <v>744</v>
      </c>
      <c r="K11" s="124" t="s">
        <v>34</v>
      </c>
      <c r="L11" s="124" t="s">
        <v>34</v>
      </c>
      <c r="M11" s="124" t="s">
        <v>34</v>
      </c>
    </row>
    <row r="12" spans="1:13" ht="43.5" customHeight="1">
      <c r="A12" s="776"/>
      <c r="B12" s="707"/>
      <c r="C12" s="707"/>
      <c r="D12" s="707"/>
      <c r="E12" s="698" t="s">
        <v>261</v>
      </c>
      <c r="F12" s="699"/>
      <c r="G12" s="699"/>
      <c r="H12" s="700"/>
      <c r="I12" s="8" t="s">
        <v>40</v>
      </c>
      <c r="J12" s="8">
        <v>744</v>
      </c>
      <c r="K12" s="124" t="s">
        <v>34</v>
      </c>
      <c r="L12" s="124" t="s">
        <v>34</v>
      </c>
      <c r="M12" s="124" t="s">
        <v>34</v>
      </c>
    </row>
    <row r="13" spans="1:10" ht="43.5" customHeight="1">
      <c r="A13" s="761" t="s">
        <v>62</v>
      </c>
      <c r="B13" s="761"/>
      <c r="C13" s="761"/>
      <c r="D13" s="761"/>
      <c r="E13" s="761"/>
      <c r="F13" s="761"/>
      <c r="G13" s="761"/>
      <c r="H13" s="761"/>
      <c r="I13" s="761"/>
      <c r="J13" s="761"/>
    </row>
    <row r="14" spans="1:10" ht="14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6.5">
      <c r="A15" s="25" t="s">
        <v>63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6.5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3" ht="35.25" customHeight="1">
      <c r="A17" s="705" t="s">
        <v>3</v>
      </c>
      <c r="B17" s="708" t="s">
        <v>25</v>
      </c>
      <c r="C17" s="710"/>
      <c r="D17" s="701" t="s">
        <v>26</v>
      </c>
      <c r="E17" s="721" t="s">
        <v>24</v>
      </c>
      <c r="F17" s="721"/>
      <c r="G17" s="721"/>
      <c r="H17" s="698" t="s">
        <v>154</v>
      </c>
      <c r="I17" s="699"/>
      <c r="J17" s="700"/>
      <c r="K17" s="703" t="s">
        <v>64</v>
      </c>
      <c r="L17" s="767"/>
      <c r="M17" s="704"/>
    </row>
    <row r="18" spans="1:13" ht="26.25" customHeight="1">
      <c r="A18" s="706"/>
      <c r="B18" s="711"/>
      <c r="C18" s="713"/>
      <c r="D18" s="812"/>
      <c r="E18" s="765" t="s">
        <v>4</v>
      </c>
      <c r="F18" s="703" t="s">
        <v>149</v>
      </c>
      <c r="G18" s="704"/>
      <c r="H18" s="8" t="s">
        <v>55</v>
      </c>
      <c r="I18" s="8" t="s">
        <v>56</v>
      </c>
      <c r="J18" s="8" t="s">
        <v>57</v>
      </c>
      <c r="K18" s="8" t="s">
        <v>55</v>
      </c>
      <c r="L18" s="8" t="s">
        <v>56</v>
      </c>
      <c r="M18" s="8" t="s">
        <v>57</v>
      </c>
    </row>
    <row r="19" spans="1:13" ht="32.25" customHeight="1">
      <c r="A19" s="706"/>
      <c r="B19" s="714"/>
      <c r="C19" s="716"/>
      <c r="D19" s="702"/>
      <c r="E19" s="765"/>
      <c r="F19" s="701" t="s">
        <v>13</v>
      </c>
      <c r="G19" s="705" t="s">
        <v>150</v>
      </c>
      <c r="H19" s="705" t="s">
        <v>21</v>
      </c>
      <c r="I19" s="705" t="s">
        <v>6</v>
      </c>
      <c r="J19" s="705" t="s">
        <v>7</v>
      </c>
      <c r="K19" s="705" t="s">
        <v>21</v>
      </c>
      <c r="L19" s="705" t="s">
        <v>6</v>
      </c>
      <c r="M19" s="705" t="s">
        <v>7</v>
      </c>
    </row>
    <row r="20" spans="1:13" ht="28.5" customHeight="1">
      <c r="A20" s="707"/>
      <c r="B20" s="123" t="s">
        <v>5</v>
      </c>
      <c r="C20" s="123" t="s">
        <v>5</v>
      </c>
      <c r="D20" s="123" t="s">
        <v>5</v>
      </c>
      <c r="E20" s="765"/>
      <c r="F20" s="702"/>
      <c r="G20" s="707"/>
      <c r="H20" s="707"/>
      <c r="I20" s="707"/>
      <c r="J20" s="707"/>
      <c r="K20" s="707"/>
      <c r="L20" s="707"/>
      <c r="M20" s="707"/>
    </row>
    <row r="21" spans="1:13" ht="12.75">
      <c r="A21" s="40">
        <v>1</v>
      </c>
      <c r="B21" s="40">
        <v>2</v>
      </c>
      <c r="C21" s="40">
        <v>3</v>
      </c>
      <c r="D21" s="40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</row>
    <row r="22" spans="1:13" ht="69" customHeight="1">
      <c r="A22" s="17" t="s">
        <v>258</v>
      </c>
      <c r="B22" s="8" t="s">
        <v>259</v>
      </c>
      <c r="C22" s="8" t="s">
        <v>39</v>
      </c>
      <c r="D22" s="8" t="s">
        <v>39</v>
      </c>
      <c r="E22" s="123" t="s">
        <v>93</v>
      </c>
      <c r="F22" s="8" t="s">
        <v>66</v>
      </c>
      <c r="G22" s="8">
        <v>792</v>
      </c>
      <c r="H22" s="124"/>
      <c r="I22" s="124"/>
      <c r="J22" s="124"/>
      <c r="K22" s="129"/>
      <c r="L22" s="125"/>
      <c r="M22" s="125"/>
    </row>
    <row r="23" spans="1:13" ht="42.75" customHeight="1">
      <c r="A23" s="761" t="s">
        <v>67</v>
      </c>
      <c r="B23" s="761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</row>
    <row r="25" ht="18.75">
      <c r="A25" s="5" t="s">
        <v>68</v>
      </c>
    </row>
    <row r="27" spans="1:13" ht="12.75" customHeight="1">
      <c r="A27" s="714" t="s">
        <v>14</v>
      </c>
      <c r="B27" s="715"/>
      <c r="C27" s="715"/>
      <c r="D27" s="715"/>
      <c r="E27" s="715"/>
      <c r="F27" s="715"/>
      <c r="G27" s="715"/>
      <c r="H27" s="715"/>
      <c r="I27" s="715"/>
      <c r="J27" s="715"/>
      <c r="K27" s="715"/>
      <c r="L27" s="715"/>
      <c r="M27" s="715"/>
    </row>
    <row r="28" spans="1:13" ht="15" customHeight="1">
      <c r="A28" s="123" t="s">
        <v>9</v>
      </c>
      <c r="B28" s="123" t="s">
        <v>10</v>
      </c>
      <c r="C28" s="123" t="s">
        <v>11</v>
      </c>
      <c r="D28" s="123" t="s">
        <v>12</v>
      </c>
      <c r="E28" s="703" t="s">
        <v>13</v>
      </c>
      <c r="F28" s="767"/>
      <c r="G28" s="767"/>
      <c r="H28" s="767"/>
      <c r="I28" s="767"/>
      <c r="J28" s="767"/>
      <c r="K28" s="767"/>
      <c r="L28" s="767"/>
      <c r="M28" s="767"/>
    </row>
    <row r="29" spans="1:13" ht="12.75">
      <c r="A29" s="130">
        <v>1</v>
      </c>
      <c r="B29" s="130">
        <v>2</v>
      </c>
      <c r="C29" s="130">
        <v>3</v>
      </c>
      <c r="D29" s="130">
        <v>4</v>
      </c>
      <c r="E29" s="860">
        <v>5</v>
      </c>
      <c r="F29" s="861"/>
      <c r="G29" s="861"/>
      <c r="H29" s="861"/>
      <c r="I29" s="861"/>
      <c r="J29" s="861"/>
      <c r="K29" s="861"/>
      <c r="L29" s="861"/>
      <c r="M29" s="861"/>
    </row>
    <row r="30" spans="1:13" ht="57" customHeight="1">
      <c r="A30" s="124" t="s">
        <v>28</v>
      </c>
      <c r="B30" s="124" t="s">
        <v>29</v>
      </c>
      <c r="C30" s="124" t="s">
        <v>197</v>
      </c>
      <c r="D30" s="124" t="s">
        <v>198</v>
      </c>
      <c r="E30" s="703" t="s">
        <v>199</v>
      </c>
      <c r="F30" s="767"/>
      <c r="G30" s="767"/>
      <c r="H30" s="767"/>
      <c r="I30" s="767"/>
      <c r="J30" s="767"/>
      <c r="K30" s="767"/>
      <c r="L30" s="767"/>
      <c r="M30" s="767"/>
    </row>
    <row r="31" spans="1:5" ht="12.75">
      <c r="A31" s="122"/>
      <c r="B31" s="122"/>
      <c r="C31" s="31"/>
      <c r="D31" s="31"/>
      <c r="E31" s="31"/>
    </row>
    <row r="32" ht="18.75">
      <c r="A32" s="5" t="s">
        <v>69</v>
      </c>
    </row>
    <row r="33" ht="18.75">
      <c r="A33" s="5" t="s">
        <v>70</v>
      </c>
    </row>
    <row r="34" spans="1:13" ht="18.75" customHeight="1">
      <c r="A34" s="753" t="s">
        <v>200</v>
      </c>
      <c r="B34" s="753"/>
      <c r="C34" s="753"/>
      <c r="D34" s="753"/>
      <c r="E34" s="753"/>
      <c r="F34" s="753"/>
      <c r="G34" s="753"/>
      <c r="H34" s="753"/>
      <c r="I34" s="753"/>
      <c r="J34" s="753"/>
      <c r="K34" s="753"/>
      <c r="L34" s="753"/>
      <c r="M34" s="753"/>
    </row>
    <row r="35" spans="1:13" ht="15" customHeight="1">
      <c r="A35" s="753" t="s">
        <v>71</v>
      </c>
      <c r="B35" s="753"/>
      <c r="C35" s="753"/>
      <c r="D35" s="753"/>
      <c r="E35" s="753"/>
      <c r="F35" s="753"/>
      <c r="G35" s="753"/>
      <c r="H35" s="753"/>
      <c r="I35" s="753"/>
      <c r="J35" s="753"/>
      <c r="K35" s="753"/>
      <c r="L35" s="753"/>
      <c r="M35" s="753"/>
    </row>
    <row r="36" spans="1:13" ht="27" customHeight="1">
      <c r="A36" s="753" t="s">
        <v>201</v>
      </c>
      <c r="B36" s="753"/>
      <c r="C36" s="753"/>
      <c r="D36" s="753"/>
      <c r="E36" s="753"/>
      <c r="F36" s="753"/>
      <c r="G36" s="753"/>
      <c r="H36" s="753"/>
      <c r="I36" s="753"/>
      <c r="J36" s="753"/>
      <c r="K36" s="753"/>
      <c r="L36" s="753"/>
      <c r="M36" s="753"/>
    </row>
    <row r="37" spans="1:13" ht="72" customHeight="1">
      <c r="A37" s="760" t="s">
        <v>202</v>
      </c>
      <c r="B37" s="760"/>
      <c r="C37" s="760"/>
      <c r="D37" s="760"/>
      <c r="E37" s="760"/>
      <c r="F37" s="760"/>
      <c r="G37" s="760"/>
      <c r="H37" s="760"/>
      <c r="I37" s="760"/>
      <c r="J37" s="760"/>
      <c r="K37" s="760"/>
      <c r="L37" s="760"/>
      <c r="M37" s="760"/>
    </row>
    <row r="38" spans="1:13" ht="28.5" customHeight="1">
      <c r="A38" s="760" t="s">
        <v>92</v>
      </c>
      <c r="B38" s="760"/>
      <c r="C38" s="760"/>
      <c r="D38" s="760"/>
      <c r="E38" s="760"/>
      <c r="F38" s="760"/>
      <c r="G38" s="760"/>
      <c r="H38" s="760"/>
      <c r="I38" s="760"/>
      <c r="J38" s="760"/>
      <c r="K38" s="760"/>
      <c r="L38" s="760"/>
      <c r="M38" s="760"/>
    </row>
    <row r="39" spans="1:13" ht="29.25" customHeight="1">
      <c r="A39" s="760" t="s">
        <v>203</v>
      </c>
      <c r="B39" s="760"/>
      <c r="C39" s="760"/>
      <c r="D39" s="760"/>
      <c r="E39" s="760"/>
      <c r="F39" s="760"/>
      <c r="G39" s="760"/>
      <c r="H39" s="760"/>
      <c r="I39" s="760"/>
      <c r="J39" s="760"/>
      <c r="K39" s="760"/>
      <c r="L39" s="760"/>
      <c r="M39" s="760"/>
    </row>
    <row r="40" spans="1:13" ht="18" customHeight="1">
      <c r="A40" s="760" t="s">
        <v>72</v>
      </c>
      <c r="B40" s="760"/>
      <c r="C40" s="760"/>
      <c r="D40" s="760"/>
      <c r="E40" s="760"/>
      <c r="F40" s="760"/>
      <c r="G40" s="760"/>
      <c r="H40" s="760"/>
      <c r="I40" s="760"/>
      <c r="J40" s="760"/>
      <c r="K40" s="760"/>
      <c r="L40" s="760"/>
      <c r="M40" s="760"/>
    </row>
    <row r="41" ht="12.75">
      <c r="A41" s="28"/>
    </row>
    <row r="42" ht="18.75">
      <c r="A42" s="5" t="s">
        <v>73</v>
      </c>
    </row>
    <row r="43" ht="15.75">
      <c r="A43" s="29"/>
    </row>
    <row r="44" spans="1:13" ht="32.25" customHeight="1">
      <c r="A44" s="698" t="s">
        <v>15</v>
      </c>
      <c r="B44" s="699"/>
      <c r="C44" s="699"/>
      <c r="D44" s="700"/>
      <c r="E44" s="698" t="s">
        <v>74</v>
      </c>
      <c r="F44" s="699"/>
      <c r="G44" s="699"/>
      <c r="H44" s="699"/>
      <c r="I44" s="699"/>
      <c r="J44" s="699"/>
      <c r="K44" s="700"/>
      <c r="L44" s="721" t="s">
        <v>16</v>
      </c>
      <c r="M44" s="721"/>
    </row>
    <row r="45" spans="1:13" ht="10.5" customHeight="1">
      <c r="A45" s="754">
        <v>1</v>
      </c>
      <c r="B45" s="755"/>
      <c r="C45" s="755"/>
      <c r="D45" s="756"/>
      <c r="E45" s="754">
        <v>3</v>
      </c>
      <c r="F45" s="755"/>
      <c r="G45" s="755"/>
      <c r="H45" s="755"/>
      <c r="I45" s="755"/>
      <c r="J45" s="755"/>
      <c r="K45" s="756"/>
      <c r="L45" s="822">
        <v>3</v>
      </c>
      <c r="M45" s="822"/>
    </row>
    <row r="46" spans="1:13" ht="57" customHeight="1">
      <c r="A46" s="824" t="s">
        <v>268</v>
      </c>
      <c r="B46" s="825"/>
      <c r="C46" s="825"/>
      <c r="D46" s="826"/>
      <c r="E46" s="862" t="s">
        <v>75</v>
      </c>
      <c r="F46" s="863"/>
      <c r="G46" s="863"/>
      <c r="H46" s="863"/>
      <c r="I46" s="863"/>
      <c r="J46" s="863"/>
      <c r="K46" s="864"/>
      <c r="L46" s="721" t="s">
        <v>81</v>
      </c>
      <c r="M46" s="721"/>
    </row>
    <row r="47" spans="1:13" ht="19.5" customHeight="1">
      <c r="A47" s="827"/>
      <c r="B47" s="828"/>
      <c r="C47" s="828"/>
      <c r="D47" s="829"/>
      <c r="E47" s="862" t="s">
        <v>76</v>
      </c>
      <c r="F47" s="863"/>
      <c r="G47" s="863"/>
      <c r="H47" s="863"/>
      <c r="I47" s="863"/>
      <c r="J47" s="863"/>
      <c r="K47" s="864"/>
      <c r="L47" s="721"/>
      <c r="M47" s="721"/>
    </row>
    <row r="48" spans="1:13" ht="16.5" customHeight="1">
      <c r="A48" s="827"/>
      <c r="B48" s="828"/>
      <c r="C48" s="828"/>
      <c r="D48" s="829"/>
      <c r="E48" s="862" t="s">
        <v>77</v>
      </c>
      <c r="F48" s="863"/>
      <c r="G48" s="863"/>
      <c r="H48" s="863"/>
      <c r="I48" s="863"/>
      <c r="J48" s="863"/>
      <c r="K48" s="864"/>
      <c r="L48" s="721"/>
      <c r="M48" s="721"/>
    </row>
    <row r="49" spans="1:13" ht="15" customHeight="1">
      <c r="A49" s="827"/>
      <c r="B49" s="828"/>
      <c r="C49" s="828"/>
      <c r="D49" s="829"/>
      <c r="E49" s="862" t="s">
        <v>78</v>
      </c>
      <c r="F49" s="863"/>
      <c r="G49" s="863"/>
      <c r="H49" s="863"/>
      <c r="I49" s="863"/>
      <c r="J49" s="863"/>
      <c r="K49" s="864"/>
      <c r="L49" s="721"/>
      <c r="M49" s="721"/>
    </row>
    <row r="50" spans="1:13" ht="15" customHeight="1">
      <c r="A50" s="827"/>
      <c r="B50" s="828"/>
      <c r="C50" s="828"/>
      <c r="D50" s="829"/>
      <c r="E50" s="862" t="s">
        <v>79</v>
      </c>
      <c r="F50" s="863"/>
      <c r="G50" s="863"/>
      <c r="H50" s="863"/>
      <c r="I50" s="863"/>
      <c r="J50" s="863"/>
      <c r="K50" s="864"/>
      <c r="L50" s="721"/>
      <c r="M50" s="721"/>
    </row>
    <row r="51" spans="1:13" ht="16.5" customHeight="1">
      <c r="A51" s="830"/>
      <c r="B51" s="831"/>
      <c r="C51" s="831"/>
      <c r="D51" s="832"/>
      <c r="E51" s="862" t="s">
        <v>80</v>
      </c>
      <c r="F51" s="863"/>
      <c r="G51" s="863"/>
      <c r="H51" s="863"/>
      <c r="I51" s="863"/>
      <c r="J51" s="863"/>
      <c r="K51" s="864"/>
      <c r="L51" s="721"/>
      <c r="M51" s="721"/>
    </row>
  </sheetData>
  <sheetProtection/>
  <mergeCells count="67">
    <mergeCell ref="A36:M36"/>
    <mergeCell ref="A27:M27"/>
    <mergeCell ref="A44:D44"/>
    <mergeCell ref="A45:D45"/>
    <mergeCell ref="A46:D51"/>
    <mergeCell ref="E44:K44"/>
    <mergeCell ref="E45:K45"/>
    <mergeCell ref="E46:K46"/>
    <mergeCell ref="E47:K47"/>
    <mergeCell ref="E48:K48"/>
    <mergeCell ref="M19:M20"/>
    <mergeCell ref="G19:G20"/>
    <mergeCell ref="H19:H20"/>
    <mergeCell ref="I19:I20"/>
    <mergeCell ref="J19:J20"/>
    <mergeCell ref="K19:K20"/>
    <mergeCell ref="L19:L20"/>
    <mergeCell ref="A34:M34"/>
    <mergeCell ref="A35:M35"/>
    <mergeCell ref="D11:D12"/>
    <mergeCell ref="E12:H12"/>
    <mergeCell ref="A13:J13"/>
    <mergeCell ref="A17:A20"/>
    <mergeCell ref="B17:C19"/>
    <mergeCell ref="D17:D19"/>
    <mergeCell ref="E17:G17"/>
    <mergeCell ref="H17:J17"/>
    <mergeCell ref="L46:M51"/>
    <mergeCell ref="L45:M45"/>
    <mergeCell ref="A37:M37"/>
    <mergeCell ref="A38:M38"/>
    <mergeCell ref="A39:M39"/>
    <mergeCell ref="A40:M40"/>
    <mergeCell ref="L44:M44"/>
    <mergeCell ref="E50:K50"/>
    <mergeCell ref="E51:K51"/>
    <mergeCell ref="E49:K49"/>
    <mergeCell ref="J2:K2"/>
    <mergeCell ref="E30:M30"/>
    <mergeCell ref="A23:M23"/>
    <mergeCell ref="E28:M28"/>
    <mergeCell ref="E29:M29"/>
    <mergeCell ref="K17:M17"/>
    <mergeCell ref="F19:F20"/>
    <mergeCell ref="A5:M5"/>
    <mergeCell ref="E18:E20"/>
    <mergeCell ref="F18:G18"/>
    <mergeCell ref="M8:M9"/>
    <mergeCell ref="E11:H11"/>
    <mergeCell ref="A11:A12"/>
    <mergeCell ref="B11:B12"/>
    <mergeCell ref="C11:C12"/>
    <mergeCell ref="A1:J1"/>
    <mergeCell ref="A6:A9"/>
    <mergeCell ref="B6:C8"/>
    <mergeCell ref="D6:D8"/>
    <mergeCell ref="E6:J7"/>
    <mergeCell ref="E10:H10"/>
    <mergeCell ref="K6:M6"/>
    <mergeCell ref="E8:H9"/>
    <mergeCell ref="I8:J8"/>
    <mergeCell ref="K8:K9"/>
    <mergeCell ref="L2:M2"/>
    <mergeCell ref="A2:H2"/>
    <mergeCell ref="A3:H3"/>
    <mergeCell ref="A4:K4"/>
    <mergeCell ref="L8:L9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18"/>
  <sheetViews>
    <sheetView view="pageBreakPreview" zoomScale="93" zoomScaleSheetLayoutView="93" zoomScalePageLayoutView="0" workbookViewId="0" topLeftCell="A7">
      <selection activeCell="P14" sqref="P14"/>
    </sheetView>
  </sheetViews>
  <sheetFormatPr defaultColWidth="9.00390625" defaultRowHeight="12.75"/>
  <cols>
    <col min="1" max="1" width="14.125" style="0" customWidth="1"/>
    <col min="2" max="2" width="18.75390625" style="0" customWidth="1"/>
    <col min="3" max="3" width="12.125" style="0" customWidth="1"/>
    <col min="4" max="5" width="12.375" style="0" customWidth="1"/>
    <col min="6" max="6" width="12.875" style="0" customWidth="1"/>
    <col min="7" max="7" width="28.875" style="0" customWidth="1"/>
    <col min="8" max="8" width="7.75390625" style="0" customWidth="1"/>
    <col min="9" max="9" width="6.00390625" style="0" customWidth="1"/>
    <col min="10" max="10" width="9.875" style="0" customWidth="1"/>
    <col min="11" max="12" width="9.25390625" style="0" customWidth="1"/>
    <col min="13" max="13" width="10.375" style="0" customWidth="1"/>
    <col min="14" max="14" width="12.875" style="0" customWidth="1"/>
  </cols>
  <sheetData>
    <row r="1" spans="1:12" ht="18.75">
      <c r="A1" s="693" t="s">
        <v>49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</row>
    <row r="2" spans="1:12" ht="19.5" thickBot="1">
      <c r="A2" s="693" t="s">
        <v>50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</row>
    <row r="3" spans="1:12" ht="42" customHeight="1" thickBot="1">
      <c r="A3" s="724" t="s">
        <v>184</v>
      </c>
      <c r="B3" s="724"/>
      <c r="C3" s="724"/>
      <c r="D3" s="724"/>
      <c r="E3" s="724"/>
      <c r="F3" s="724"/>
      <c r="G3" s="724"/>
      <c r="H3" s="62"/>
      <c r="I3" s="725" t="s">
        <v>147</v>
      </c>
      <c r="J3" s="726"/>
      <c r="K3" s="727" t="s">
        <v>357</v>
      </c>
      <c r="L3" s="728"/>
    </row>
    <row r="4" spans="1:12" ht="24.75" customHeight="1">
      <c r="A4" s="724" t="s">
        <v>185</v>
      </c>
      <c r="B4" s="724"/>
      <c r="C4" s="724"/>
      <c r="D4" s="724"/>
      <c r="E4" s="724"/>
      <c r="F4" s="724"/>
      <c r="G4" s="724"/>
      <c r="H4" s="724"/>
      <c r="I4" s="62"/>
      <c r="J4" s="62"/>
      <c r="K4" s="62"/>
      <c r="L4" s="62"/>
    </row>
    <row r="5" spans="1:12" ht="24.75" customHeight="1">
      <c r="A5" s="729" t="s">
        <v>52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</row>
    <row r="6" spans="1:12" ht="38.25" customHeight="1">
      <c r="A6" s="730" t="s">
        <v>248</v>
      </c>
      <c r="B6" s="730"/>
      <c r="C6" s="730"/>
      <c r="D6" s="730"/>
      <c r="E6" s="730"/>
      <c r="F6" s="730"/>
      <c r="G6" s="730"/>
      <c r="H6" s="730"/>
      <c r="I6" s="730"/>
      <c r="J6" s="730"/>
      <c r="K6" s="730"/>
      <c r="L6" s="730"/>
    </row>
    <row r="7" spans="1:14" ht="28.5" customHeight="1">
      <c r="A7" s="705" t="s">
        <v>3</v>
      </c>
      <c r="B7" s="708" t="s">
        <v>25</v>
      </c>
      <c r="C7" s="709"/>
      <c r="D7" s="710"/>
      <c r="E7" s="708" t="s">
        <v>26</v>
      </c>
      <c r="F7" s="710"/>
      <c r="G7" s="708" t="s">
        <v>27</v>
      </c>
      <c r="H7" s="709"/>
      <c r="I7" s="710"/>
      <c r="J7" s="698" t="s">
        <v>54</v>
      </c>
      <c r="K7" s="699"/>
      <c r="L7" s="700"/>
      <c r="M7" s="717" t="s">
        <v>543</v>
      </c>
      <c r="N7" s="718"/>
    </row>
    <row r="8" spans="1:14" ht="53.25" customHeight="1">
      <c r="A8" s="706"/>
      <c r="B8" s="711"/>
      <c r="C8" s="712"/>
      <c r="D8" s="713"/>
      <c r="E8" s="711"/>
      <c r="F8" s="713"/>
      <c r="G8" s="714"/>
      <c r="H8" s="715"/>
      <c r="I8" s="716"/>
      <c r="J8" s="8" t="s">
        <v>527</v>
      </c>
      <c r="K8" s="8" t="s">
        <v>581</v>
      </c>
      <c r="L8" s="8" t="s">
        <v>587</v>
      </c>
      <c r="M8" s="719"/>
      <c r="N8" s="720"/>
    </row>
    <row r="9" spans="1:14" ht="45" customHeight="1">
      <c r="A9" s="706"/>
      <c r="B9" s="714"/>
      <c r="C9" s="715"/>
      <c r="D9" s="716"/>
      <c r="E9" s="714"/>
      <c r="F9" s="716"/>
      <c r="G9" s="701" t="s">
        <v>4</v>
      </c>
      <c r="H9" s="703" t="s">
        <v>149</v>
      </c>
      <c r="I9" s="704"/>
      <c r="J9" s="705" t="s">
        <v>21</v>
      </c>
      <c r="K9" s="705" t="s">
        <v>6</v>
      </c>
      <c r="L9" s="705" t="s">
        <v>7</v>
      </c>
      <c r="M9" s="705" t="s">
        <v>544</v>
      </c>
      <c r="N9" s="705" t="s">
        <v>545</v>
      </c>
    </row>
    <row r="10" spans="1:14" ht="38.25" customHeight="1">
      <c r="A10" s="707"/>
      <c r="B10" s="179" t="s">
        <v>5</v>
      </c>
      <c r="C10" s="179" t="s">
        <v>5</v>
      </c>
      <c r="D10" s="179" t="s">
        <v>5</v>
      </c>
      <c r="E10" s="395" t="s">
        <v>5</v>
      </c>
      <c r="F10" s="179" t="s">
        <v>5</v>
      </c>
      <c r="G10" s="702"/>
      <c r="H10" s="179" t="s">
        <v>13</v>
      </c>
      <c r="I10" s="10" t="s">
        <v>150</v>
      </c>
      <c r="J10" s="707"/>
      <c r="K10" s="707"/>
      <c r="L10" s="707"/>
      <c r="M10" s="707"/>
      <c r="N10" s="707"/>
    </row>
    <row r="11" spans="1:14" s="15" customFormat="1" ht="11.2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</row>
    <row r="12" spans="1:14" ht="29.25" customHeight="1">
      <c r="A12" s="731" t="s">
        <v>588</v>
      </c>
      <c r="B12" s="721" t="s">
        <v>358</v>
      </c>
      <c r="C12" s="721" t="s">
        <v>39</v>
      </c>
      <c r="D12" s="721" t="s">
        <v>590</v>
      </c>
      <c r="E12" s="721" t="s">
        <v>39</v>
      </c>
      <c r="F12" s="722" t="s">
        <v>186</v>
      </c>
      <c r="G12" s="8" t="s">
        <v>187</v>
      </c>
      <c r="H12" s="8" t="s">
        <v>33</v>
      </c>
      <c r="I12" s="394">
        <v>744</v>
      </c>
      <c r="J12" s="8">
        <v>100</v>
      </c>
      <c r="K12" s="8">
        <v>100</v>
      </c>
      <c r="L12" s="8">
        <v>100</v>
      </c>
      <c r="M12" s="416">
        <v>5</v>
      </c>
      <c r="N12" s="414"/>
    </row>
    <row r="13" spans="1:14" ht="54" customHeight="1">
      <c r="A13" s="731"/>
      <c r="B13" s="721"/>
      <c r="C13" s="721"/>
      <c r="D13" s="721"/>
      <c r="E13" s="721"/>
      <c r="F13" s="722"/>
      <c r="G13" s="8" t="s">
        <v>189</v>
      </c>
      <c r="H13" s="8" t="s">
        <v>33</v>
      </c>
      <c r="I13" s="394">
        <v>744</v>
      </c>
      <c r="J13" s="8" t="s">
        <v>190</v>
      </c>
      <c r="K13" s="8" t="s">
        <v>191</v>
      </c>
      <c r="L13" s="8" t="s">
        <v>190</v>
      </c>
      <c r="M13" s="416">
        <v>5</v>
      </c>
      <c r="N13" s="414"/>
    </row>
    <row r="14" spans="1:14" ht="29.25" customHeight="1">
      <c r="A14" s="731" t="s">
        <v>589</v>
      </c>
      <c r="B14" s="721"/>
      <c r="C14" s="721" t="s">
        <v>39</v>
      </c>
      <c r="D14" s="721" t="s">
        <v>188</v>
      </c>
      <c r="E14" s="721" t="s">
        <v>39</v>
      </c>
      <c r="F14" s="722" t="s">
        <v>186</v>
      </c>
      <c r="G14" s="8" t="s">
        <v>187</v>
      </c>
      <c r="H14" s="8" t="s">
        <v>33</v>
      </c>
      <c r="I14" s="394">
        <v>744</v>
      </c>
      <c r="J14" s="8">
        <v>100</v>
      </c>
      <c r="K14" s="8">
        <v>100</v>
      </c>
      <c r="L14" s="8">
        <v>100</v>
      </c>
      <c r="M14" s="416">
        <v>5</v>
      </c>
      <c r="N14" s="414"/>
    </row>
    <row r="15" spans="1:14" ht="56.25" customHeight="1">
      <c r="A15" s="731"/>
      <c r="B15" s="721"/>
      <c r="C15" s="721"/>
      <c r="D15" s="721"/>
      <c r="E15" s="721"/>
      <c r="F15" s="722"/>
      <c r="G15" s="8" t="s">
        <v>189</v>
      </c>
      <c r="H15" s="8" t="s">
        <v>33</v>
      </c>
      <c r="I15" s="394">
        <v>744</v>
      </c>
      <c r="J15" s="8" t="s">
        <v>190</v>
      </c>
      <c r="K15" s="8" t="s">
        <v>191</v>
      </c>
      <c r="L15" s="8" t="s">
        <v>190</v>
      </c>
      <c r="M15" s="416">
        <v>5</v>
      </c>
      <c r="N15" s="414"/>
    </row>
    <row r="16" spans="1:14" ht="33" customHeight="1">
      <c r="A16" s="723" t="s">
        <v>62</v>
      </c>
      <c r="B16" s="723"/>
      <c r="C16" s="723"/>
      <c r="D16" s="723"/>
      <c r="E16" s="723"/>
      <c r="F16" s="723"/>
      <c r="G16" s="723"/>
      <c r="H16" s="723"/>
      <c r="I16" s="723"/>
      <c r="J16" s="723"/>
      <c r="K16" s="723"/>
      <c r="L16" s="723"/>
      <c r="M16" s="393"/>
      <c r="N16" s="402"/>
    </row>
    <row r="17" spans="1:15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356"/>
      <c r="M17" s="400"/>
      <c r="N17" s="401"/>
      <c r="O17" s="41"/>
    </row>
    <row r="18" spans="13:14" ht="12.75">
      <c r="M18" s="24"/>
      <c r="N18" s="399"/>
    </row>
  </sheetData>
  <sheetProtection/>
  <mergeCells count="33">
    <mergeCell ref="B12:B15"/>
    <mergeCell ref="C12:C13"/>
    <mergeCell ref="D12:D13"/>
    <mergeCell ref="F12:F13"/>
    <mergeCell ref="A14:A15"/>
    <mergeCell ref="C14:C15"/>
    <mergeCell ref="A12:A13"/>
    <mergeCell ref="A16:L16"/>
    <mergeCell ref="A3:G3"/>
    <mergeCell ref="I3:J3"/>
    <mergeCell ref="K3:L3"/>
    <mergeCell ref="A4:H4"/>
    <mergeCell ref="A5:L5"/>
    <mergeCell ref="A6:L6"/>
    <mergeCell ref="J9:J10"/>
    <mergeCell ref="K9:K10"/>
    <mergeCell ref="L9:L10"/>
    <mergeCell ref="M9:M10"/>
    <mergeCell ref="N9:N10"/>
    <mergeCell ref="M7:N8"/>
    <mergeCell ref="E7:F9"/>
    <mergeCell ref="D14:D15"/>
    <mergeCell ref="F14:F15"/>
    <mergeCell ref="E14:E15"/>
    <mergeCell ref="E12:E13"/>
    <mergeCell ref="A1:L1"/>
    <mergeCell ref="A2:L2"/>
    <mergeCell ref="J7:L7"/>
    <mergeCell ref="G9:G10"/>
    <mergeCell ref="H9:I9"/>
    <mergeCell ref="A7:A10"/>
    <mergeCell ref="B7:D9"/>
    <mergeCell ref="G7:I8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AA48"/>
  <sheetViews>
    <sheetView view="pageBreakPreview" zoomScaleSheetLayoutView="100" zoomScalePageLayoutView="0" workbookViewId="0" topLeftCell="A19">
      <selection activeCell="A40" sqref="A40:IV40"/>
    </sheetView>
  </sheetViews>
  <sheetFormatPr defaultColWidth="9.00390625" defaultRowHeight="12.75"/>
  <cols>
    <col min="1" max="1" width="13.125" style="0" customWidth="1"/>
    <col min="2" max="2" width="14.625" style="0" customWidth="1"/>
    <col min="3" max="3" width="15.625" style="0" customWidth="1"/>
    <col min="4" max="4" width="16.375" style="0" customWidth="1"/>
    <col min="5" max="5" width="18.125" style="0" customWidth="1"/>
    <col min="6" max="6" width="18.375" style="0" customWidth="1"/>
    <col min="7" max="7" width="7.00390625" style="0" customWidth="1"/>
    <col min="8" max="8" width="10.00390625" style="0" customWidth="1"/>
    <col min="11" max="11" width="10.25390625" style="0" customWidth="1"/>
    <col min="12" max="12" width="9.125" style="0" customWidth="1"/>
    <col min="13" max="15" width="9.25390625" style="0" customWidth="1"/>
    <col min="16" max="16" width="11.75390625" style="0" customWidth="1"/>
    <col min="17" max="17" width="11.125" style="0" customWidth="1"/>
    <col min="18" max="18" width="10.625" style="0" customWidth="1"/>
    <col min="19" max="19" width="9.125" style="0" customWidth="1"/>
  </cols>
  <sheetData>
    <row r="1" spans="1:15" ht="18.75">
      <c r="A1" s="693" t="s">
        <v>158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38"/>
      <c r="O1" s="38"/>
    </row>
    <row r="2" spans="1:18" ht="18.75">
      <c r="A2" s="38"/>
      <c r="B2" s="38"/>
      <c r="C2" s="38"/>
      <c r="D2" s="38"/>
      <c r="E2" s="38"/>
      <c r="F2" s="38"/>
      <c r="G2" s="38"/>
      <c r="H2" s="38"/>
      <c r="I2" s="38"/>
      <c r="J2" s="38"/>
      <c r="P2" s="432" t="e">
        <f>P7-P8</f>
        <v>#REF!</v>
      </c>
      <c r="Q2" s="432" t="e">
        <f>Q7-Q8</f>
        <v>#REF!</v>
      </c>
      <c r="R2" s="432" t="e">
        <f>R7-R8</f>
        <v>#REF!</v>
      </c>
    </row>
    <row r="3" spans="1:18" ht="18.75">
      <c r="A3" s="693" t="s">
        <v>157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38"/>
      <c r="O3" s="38"/>
      <c r="P3" s="425"/>
      <c r="Q3" s="425"/>
      <c r="R3" s="425"/>
    </row>
    <row r="4" spans="1:18" ht="16.5" thickBot="1">
      <c r="A4" s="6"/>
      <c r="O4" s="41"/>
      <c r="P4" s="868" t="s">
        <v>244</v>
      </c>
      <c r="Q4" s="868"/>
      <c r="R4" s="868"/>
    </row>
    <row r="5" spans="1:18" ht="90.75" customHeight="1" thickBot="1">
      <c r="A5" s="724" t="s">
        <v>252</v>
      </c>
      <c r="B5" s="724"/>
      <c r="C5" s="724"/>
      <c r="D5" s="724"/>
      <c r="E5" s="724"/>
      <c r="F5" s="724"/>
      <c r="G5" s="724"/>
      <c r="H5" s="724"/>
      <c r="I5" s="724"/>
      <c r="J5" s="849" t="s">
        <v>147</v>
      </c>
      <c r="K5" s="850"/>
      <c r="L5" s="869"/>
      <c r="M5" s="870"/>
      <c r="N5" s="354"/>
      <c r="O5" s="354"/>
      <c r="P5" s="867"/>
      <c r="Q5" s="867"/>
      <c r="R5" s="867"/>
    </row>
    <row r="6" spans="1:18" ht="18.75" customHeight="1">
      <c r="A6" s="724" t="s">
        <v>159</v>
      </c>
      <c r="B6" s="724"/>
      <c r="C6" s="724"/>
      <c r="D6" s="724"/>
      <c r="E6" s="724"/>
      <c r="F6" s="724"/>
      <c r="G6" s="724"/>
      <c r="H6" s="724"/>
      <c r="I6" s="62"/>
      <c r="J6" s="62"/>
      <c r="O6" s="41"/>
      <c r="P6" s="433">
        <v>2020</v>
      </c>
      <c r="Q6" s="433">
        <v>2021</v>
      </c>
      <c r="R6" s="433">
        <v>2022</v>
      </c>
    </row>
    <row r="7" spans="1:18" ht="22.5" customHeight="1">
      <c r="A7" s="773" t="s">
        <v>253</v>
      </c>
      <c r="B7" s="773"/>
      <c r="C7" s="773"/>
      <c r="D7" s="773"/>
      <c r="E7" s="773"/>
      <c r="F7" s="773"/>
      <c r="G7" s="773"/>
      <c r="H7" s="773"/>
      <c r="I7" s="773"/>
      <c r="J7" s="773"/>
      <c r="K7" s="773"/>
      <c r="L7" s="773"/>
      <c r="M7" s="773"/>
      <c r="N7" s="352"/>
      <c r="O7" s="348"/>
      <c r="P7" s="434">
        <f>'1РДО о'!J10*'1РДО о'!M10+'2 П о'!J9*'2 П о'!M9+3о!J9*3о!M9+4о!J9*4о!M9+5о!J9*5о!M9+6о!J8*6о!M8+6о!J9*6о!M9+'7к,о'!H23*'7к,о'!K23+'7к,о'!H24*'7к,о'!K24+'7к,о'!H25*'7к,о'!K25+'Ч2. 1к,о'!H24*'Ч2. 1к,о'!K24</f>
        <v>78465115.89</v>
      </c>
      <c r="Q7" s="434">
        <f>'1РДО о'!K10*'1РДО о'!N10+'2 П о'!K9*'2 П о'!N9+3о!K9*3о!N9+4о!K9*4о!N9+5о!K9*5о!N9+6о!K8*6о!N8+6о!K9*6о!N9+'7к,о'!I23*'7к,о'!L23+'7к,о'!I24*'7к,о'!L24+'7к,о'!I25*'7к,о'!L25+'Ч2. 1к,о'!I24*'Ч2. 1к,о'!L24</f>
        <v>78699110.53000002</v>
      </c>
      <c r="R7" s="434">
        <f>'1РДО о'!L10*'1РДО о'!O10+'2 П о'!L9*'2 П о'!O9+3о!L9*3о!O9+4о!L9*4о!O9+5о!L9*5о!O9+6о!L8*6о!O8+6о!L9*6о!O9+'7к,о'!J23*'7к,о'!M23+'7к,о'!J24*'7к,о'!M24+'7к,о'!J25*'7к,о'!M25+'Ч2. 1к,о'!J24*'Ч2. 1к,о'!M24</f>
        <v>81147948.53</v>
      </c>
    </row>
    <row r="8" spans="1:19" ht="43.5" customHeight="1">
      <c r="A8" s="805" t="s">
        <v>254</v>
      </c>
      <c r="B8" s="805"/>
      <c r="C8" s="805"/>
      <c r="D8" s="805"/>
      <c r="E8" s="805"/>
      <c r="F8" s="805"/>
      <c r="G8" s="805"/>
      <c r="H8" s="805"/>
      <c r="I8" s="805"/>
      <c r="J8" s="805"/>
      <c r="K8" s="805"/>
      <c r="L8" s="805"/>
      <c r="M8" s="805"/>
      <c r="N8" s="348"/>
      <c r="O8" s="348"/>
      <c r="P8" s="432" t="e">
        <f>График!#REF!</f>
        <v>#REF!</v>
      </c>
      <c r="Q8" s="432" t="e">
        <f>График!#REF!</f>
        <v>#REF!</v>
      </c>
      <c r="R8" s="432" t="e">
        <f>График!#REF!</f>
        <v>#REF!</v>
      </c>
      <c r="S8" s="94"/>
    </row>
    <row r="9" spans="1:18" ht="27.75" customHeight="1">
      <c r="A9" s="705" t="s">
        <v>3</v>
      </c>
      <c r="B9" s="708" t="s">
        <v>17</v>
      </c>
      <c r="C9" s="709"/>
      <c r="D9" s="710"/>
      <c r="E9" s="708" t="s">
        <v>18</v>
      </c>
      <c r="F9" s="710"/>
      <c r="G9" s="708" t="s">
        <v>19</v>
      </c>
      <c r="H9" s="709"/>
      <c r="I9" s="709"/>
      <c r="J9" s="709"/>
      <c r="K9" s="709"/>
      <c r="L9" s="709"/>
      <c r="M9" s="710"/>
      <c r="N9" s="698" t="s">
        <v>160</v>
      </c>
      <c r="O9" s="699"/>
      <c r="P9" s="700"/>
      <c r="Q9" s="717" t="s">
        <v>543</v>
      </c>
      <c r="R9" s="718"/>
    </row>
    <row r="10" spans="1:18" ht="58.5" customHeight="1">
      <c r="A10" s="706"/>
      <c r="B10" s="711"/>
      <c r="C10" s="712"/>
      <c r="D10" s="713"/>
      <c r="E10" s="711"/>
      <c r="F10" s="713"/>
      <c r="G10" s="714"/>
      <c r="H10" s="715"/>
      <c r="I10" s="715"/>
      <c r="J10" s="715"/>
      <c r="K10" s="715"/>
      <c r="L10" s="715"/>
      <c r="M10" s="716"/>
      <c r="N10" s="8" t="s">
        <v>527</v>
      </c>
      <c r="O10" s="8" t="s">
        <v>581</v>
      </c>
      <c r="P10" s="8" t="s">
        <v>587</v>
      </c>
      <c r="Q10" s="719"/>
      <c r="R10" s="720"/>
    </row>
    <row r="11" spans="1:18" ht="51" customHeight="1">
      <c r="A11" s="706"/>
      <c r="B11" s="714"/>
      <c r="C11" s="715"/>
      <c r="D11" s="716"/>
      <c r="E11" s="714"/>
      <c r="F11" s="716"/>
      <c r="G11" s="708" t="s">
        <v>4</v>
      </c>
      <c r="H11" s="709"/>
      <c r="I11" s="709"/>
      <c r="J11" s="709"/>
      <c r="K11" s="710"/>
      <c r="L11" s="703" t="s">
        <v>149</v>
      </c>
      <c r="M11" s="704"/>
      <c r="N11" s="705" t="s">
        <v>21</v>
      </c>
      <c r="O11" s="705" t="s">
        <v>6</v>
      </c>
      <c r="P11" s="705" t="s">
        <v>7</v>
      </c>
      <c r="Q11" s="705" t="s">
        <v>544</v>
      </c>
      <c r="R11" s="705" t="s">
        <v>545</v>
      </c>
    </row>
    <row r="12" spans="1:18" ht="30.75" customHeight="1">
      <c r="A12" s="707"/>
      <c r="B12" s="410" t="s">
        <v>5</v>
      </c>
      <c r="C12" s="410" t="s">
        <v>5</v>
      </c>
      <c r="D12" s="410" t="s">
        <v>5</v>
      </c>
      <c r="E12" s="410" t="s">
        <v>5</v>
      </c>
      <c r="F12" s="410" t="s">
        <v>5</v>
      </c>
      <c r="G12" s="714"/>
      <c r="H12" s="715"/>
      <c r="I12" s="715"/>
      <c r="J12" s="715"/>
      <c r="K12" s="716"/>
      <c r="L12" s="410" t="s">
        <v>13</v>
      </c>
      <c r="M12" s="10" t="s">
        <v>150</v>
      </c>
      <c r="N12" s="707"/>
      <c r="O12" s="707"/>
      <c r="P12" s="707"/>
      <c r="Q12" s="707"/>
      <c r="R12" s="707"/>
    </row>
    <row r="13" spans="1:18" s="15" customFormat="1" ht="12.75" customHeight="1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754">
        <v>7</v>
      </c>
      <c r="H13" s="755"/>
      <c r="I13" s="755"/>
      <c r="J13" s="755"/>
      <c r="K13" s="756"/>
      <c r="L13" s="13">
        <v>8</v>
      </c>
      <c r="M13" s="13">
        <v>9</v>
      </c>
      <c r="N13" s="13">
        <v>10</v>
      </c>
      <c r="O13" s="13">
        <v>11</v>
      </c>
      <c r="P13" s="42">
        <v>12</v>
      </c>
      <c r="Q13" s="418">
        <v>13</v>
      </c>
      <c r="R13" s="418">
        <v>14</v>
      </c>
    </row>
    <row r="14" spans="1:18" ht="46.5" customHeight="1">
      <c r="A14" s="17" t="s">
        <v>597</v>
      </c>
      <c r="B14" s="10" t="s">
        <v>58</v>
      </c>
      <c r="C14" s="10" t="s">
        <v>58</v>
      </c>
      <c r="D14" s="10" t="s">
        <v>58</v>
      </c>
      <c r="E14" s="10" t="s">
        <v>58</v>
      </c>
      <c r="F14" s="10" t="s">
        <v>23</v>
      </c>
      <c r="G14" s="852" t="s">
        <v>255</v>
      </c>
      <c r="H14" s="865"/>
      <c r="I14" s="865"/>
      <c r="J14" s="865"/>
      <c r="K14" s="853"/>
      <c r="L14" s="431" t="s">
        <v>66</v>
      </c>
      <c r="M14" s="431">
        <v>792</v>
      </c>
      <c r="N14" s="557">
        <v>171</v>
      </c>
      <c r="O14" s="557">
        <v>171</v>
      </c>
      <c r="P14" s="557">
        <v>171</v>
      </c>
      <c r="Q14" s="185">
        <v>5</v>
      </c>
      <c r="R14" s="582">
        <f>N14/100*Q14</f>
        <v>8.55</v>
      </c>
    </row>
    <row r="15" spans="1:15" ht="43.5" customHeight="1">
      <c r="A15" s="777" t="s">
        <v>161</v>
      </c>
      <c r="B15" s="777"/>
      <c r="C15" s="777"/>
      <c r="D15" s="777"/>
      <c r="E15" s="777"/>
      <c r="F15" s="777"/>
      <c r="G15" s="777"/>
      <c r="H15" s="777"/>
      <c r="I15" s="777"/>
      <c r="J15" s="777"/>
      <c r="K15" s="777"/>
      <c r="L15" s="777"/>
      <c r="M15" s="777"/>
      <c r="N15" s="356"/>
      <c r="O15" s="356"/>
    </row>
    <row r="16" spans="1:10" ht="14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6.5">
      <c r="A17" s="25" t="s">
        <v>162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6.5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5" ht="35.25" customHeight="1">
      <c r="A19" s="705" t="s">
        <v>3</v>
      </c>
      <c r="B19" s="708" t="s">
        <v>17</v>
      </c>
      <c r="C19" s="710"/>
      <c r="D19" s="701" t="s">
        <v>18</v>
      </c>
      <c r="E19" s="721" t="s">
        <v>20</v>
      </c>
      <c r="F19" s="721"/>
      <c r="G19" s="721"/>
      <c r="H19" s="698" t="s">
        <v>163</v>
      </c>
      <c r="I19" s="699"/>
      <c r="J19" s="700"/>
      <c r="K19" s="703" t="s">
        <v>64</v>
      </c>
      <c r="L19" s="767"/>
      <c r="M19" s="704"/>
      <c r="N19" s="737" t="s">
        <v>531</v>
      </c>
      <c r="O19" s="738"/>
    </row>
    <row r="20" spans="1:15" ht="26.25" customHeight="1">
      <c r="A20" s="706"/>
      <c r="B20" s="711"/>
      <c r="C20" s="713"/>
      <c r="D20" s="812"/>
      <c r="E20" s="765" t="s">
        <v>4</v>
      </c>
      <c r="F20" s="703" t="s">
        <v>149</v>
      </c>
      <c r="G20" s="704"/>
      <c r="H20" s="8" t="s">
        <v>527</v>
      </c>
      <c r="I20" s="8" t="s">
        <v>581</v>
      </c>
      <c r="J20" s="8" t="s">
        <v>587</v>
      </c>
      <c r="K20" s="8" t="s">
        <v>527</v>
      </c>
      <c r="L20" s="8" t="s">
        <v>581</v>
      </c>
      <c r="M20" s="8" t="s">
        <v>587</v>
      </c>
      <c r="N20" s="739"/>
      <c r="O20" s="779"/>
    </row>
    <row r="21" spans="1:15" ht="29.25" customHeight="1">
      <c r="A21" s="706"/>
      <c r="B21" s="714"/>
      <c r="C21" s="716"/>
      <c r="D21" s="702"/>
      <c r="E21" s="765"/>
      <c r="F21" s="701" t="s">
        <v>13</v>
      </c>
      <c r="G21" s="705" t="s">
        <v>150</v>
      </c>
      <c r="H21" s="705" t="s">
        <v>21</v>
      </c>
      <c r="I21" s="705" t="s">
        <v>6</v>
      </c>
      <c r="J21" s="705" t="s">
        <v>7</v>
      </c>
      <c r="K21" s="705" t="s">
        <v>21</v>
      </c>
      <c r="L21" s="705" t="s">
        <v>6</v>
      </c>
      <c r="M21" s="705" t="s">
        <v>7</v>
      </c>
      <c r="N21" s="705" t="s">
        <v>532</v>
      </c>
      <c r="O21" s="780" t="s">
        <v>533</v>
      </c>
    </row>
    <row r="22" spans="1:18" ht="28.5" customHeight="1">
      <c r="A22" s="707"/>
      <c r="B22" s="123" t="s">
        <v>5</v>
      </c>
      <c r="C22" s="123" t="s">
        <v>5</v>
      </c>
      <c r="D22" s="123" t="s">
        <v>5</v>
      </c>
      <c r="E22" s="765"/>
      <c r="F22" s="702"/>
      <c r="G22" s="707"/>
      <c r="H22" s="707"/>
      <c r="I22" s="707"/>
      <c r="J22" s="707"/>
      <c r="K22" s="707"/>
      <c r="L22" s="707"/>
      <c r="M22" s="707"/>
      <c r="N22" s="707"/>
      <c r="O22" s="781"/>
      <c r="P22" s="426">
        <v>2020</v>
      </c>
      <c r="Q22" s="426">
        <v>2021</v>
      </c>
      <c r="R22" s="426">
        <v>2022</v>
      </c>
    </row>
    <row r="23" spans="1:18" ht="12.75">
      <c r="A23" s="40">
        <v>1</v>
      </c>
      <c r="B23" s="40">
        <v>2</v>
      </c>
      <c r="C23" s="40">
        <v>3</v>
      </c>
      <c r="D23" s="40">
        <v>4</v>
      </c>
      <c r="E23" s="13">
        <v>5</v>
      </c>
      <c r="F23" s="13">
        <v>6</v>
      </c>
      <c r="G23" s="13">
        <v>7</v>
      </c>
      <c r="H23" s="13">
        <v>8</v>
      </c>
      <c r="I23" s="13">
        <v>9</v>
      </c>
      <c r="J23" s="13">
        <v>10</v>
      </c>
      <c r="K23" s="13">
        <v>11</v>
      </c>
      <c r="L23" s="13">
        <v>12</v>
      </c>
      <c r="M23" s="13">
        <v>13</v>
      </c>
      <c r="N23" s="358">
        <v>14</v>
      </c>
      <c r="O23" s="358">
        <v>15</v>
      </c>
      <c r="P23" s="426" t="s">
        <v>269</v>
      </c>
      <c r="Q23" s="426"/>
      <c r="R23" s="426"/>
    </row>
    <row r="24" spans="1:18" ht="32.25" customHeight="1">
      <c r="A24" s="17" t="s">
        <v>597</v>
      </c>
      <c r="B24" s="8" t="s">
        <v>58</v>
      </c>
      <c r="C24" s="8" t="s">
        <v>58</v>
      </c>
      <c r="D24" s="8" t="s">
        <v>23</v>
      </c>
      <c r="E24" s="123" t="s">
        <v>282</v>
      </c>
      <c r="F24" s="8" t="s">
        <v>288</v>
      </c>
      <c r="G24" s="8">
        <v>642</v>
      </c>
      <c r="H24" s="557">
        <v>22</v>
      </c>
      <c r="I24" s="557">
        <v>22</v>
      </c>
      <c r="J24" s="557">
        <v>22</v>
      </c>
      <c r="K24" s="128">
        <f>расчет!C15/'Ч2. 1к,о'!H24</f>
        <v>3832.375</v>
      </c>
      <c r="L24" s="128">
        <f>расчет!D15/'Ч2. 1к,о'!I24</f>
        <v>6310.740454545455</v>
      </c>
      <c r="M24" s="128">
        <f>расчет!E15/'Ч2. 1к,о'!J24</f>
        <v>6310.740454545455</v>
      </c>
      <c r="N24" s="429">
        <v>5</v>
      </c>
      <c r="O24" s="429">
        <v>1</v>
      </c>
      <c r="P24" s="427">
        <f>График!D31</f>
        <v>0</v>
      </c>
      <c r="Q24" s="427">
        <f>График!Q31</f>
        <v>0</v>
      </c>
      <c r="R24" s="427">
        <f>График!R31</f>
        <v>0</v>
      </c>
    </row>
    <row r="25" spans="1:15" ht="39.75" customHeight="1">
      <c r="A25" s="761" t="s">
        <v>164</v>
      </c>
      <c r="B25" s="761"/>
      <c r="C25" s="761"/>
      <c r="D25" s="761"/>
      <c r="E25" s="761"/>
      <c r="F25" s="761"/>
      <c r="G25" s="761"/>
      <c r="H25" s="761"/>
      <c r="I25" s="761"/>
      <c r="J25" s="761"/>
      <c r="K25" s="761"/>
      <c r="L25" s="761"/>
      <c r="M25" s="761"/>
      <c r="N25" s="23"/>
      <c r="O25" s="23"/>
    </row>
    <row r="26" ht="18.75">
      <c r="A26" s="5" t="s">
        <v>68</v>
      </c>
    </row>
    <row r="28" spans="1:13" ht="12.75" customHeight="1">
      <c r="A28" s="714" t="s">
        <v>14</v>
      </c>
      <c r="B28" s="715"/>
      <c r="C28" s="715"/>
      <c r="D28" s="715"/>
      <c r="E28" s="715"/>
      <c r="F28" s="715"/>
      <c r="G28" s="715"/>
      <c r="H28" s="715"/>
      <c r="I28" s="715"/>
      <c r="J28" s="715"/>
      <c r="K28" s="715"/>
      <c r="L28" s="715"/>
      <c r="M28" s="715"/>
    </row>
    <row r="29" spans="1:16" s="138" customFormat="1" ht="25.5" customHeight="1">
      <c r="A29" s="576" t="s">
        <v>9</v>
      </c>
      <c r="B29" s="576" t="s">
        <v>10</v>
      </c>
      <c r="C29" s="576" t="s">
        <v>11</v>
      </c>
      <c r="D29" s="576" t="s">
        <v>12</v>
      </c>
      <c r="E29" s="871" t="s">
        <v>13</v>
      </c>
      <c r="F29" s="871"/>
      <c r="G29" s="871"/>
      <c r="H29" s="871"/>
      <c r="I29" s="871"/>
      <c r="J29" s="871"/>
      <c r="K29" s="871"/>
      <c r="L29" s="871"/>
      <c r="M29" s="871"/>
      <c r="P29" s="162"/>
    </row>
    <row r="30" spans="1:16" s="164" customFormat="1" ht="11.25">
      <c r="A30" s="578">
        <v>1</v>
      </c>
      <c r="B30" s="578">
        <v>2</v>
      </c>
      <c r="C30" s="578">
        <v>3</v>
      </c>
      <c r="D30" s="578">
        <v>4</v>
      </c>
      <c r="E30" s="866">
        <v>5</v>
      </c>
      <c r="F30" s="866"/>
      <c r="G30" s="866"/>
      <c r="H30" s="866"/>
      <c r="I30" s="866"/>
      <c r="J30" s="866"/>
      <c r="K30" s="866"/>
      <c r="L30" s="866"/>
      <c r="M30" s="866"/>
      <c r="P30" s="163"/>
    </row>
    <row r="31" spans="1:16" s="76" customFormat="1" ht="56.25" customHeight="1">
      <c r="A31" s="575" t="s">
        <v>28</v>
      </c>
      <c r="B31" s="575" t="s">
        <v>233</v>
      </c>
      <c r="C31" s="575" t="s">
        <v>598</v>
      </c>
      <c r="D31" s="575" t="s">
        <v>599</v>
      </c>
      <c r="E31" s="722" t="s">
        <v>600</v>
      </c>
      <c r="F31" s="722"/>
      <c r="G31" s="722"/>
      <c r="H31" s="722"/>
      <c r="I31" s="722"/>
      <c r="J31" s="722"/>
      <c r="K31" s="722"/>
      <c r="L31" s="722"/>
      <c r="M31" s="722"/>
      <c r="P31" s="165"/>
    </row>
    <row r="32" ht="18.75">
      <c r="A32" s="5" t="s">
        <v>69</v>
      </c>
    </row>
    <row r="33" ht="18.75">
      <c r="A33" s="5" t="s">
        <v>70</v>
      </c>
    </row>
    <row r="34" spans="1:24" ht="12.75" customHeight="1">
      <c r="A34" s="815" t="s">
        <v>325</v>
      </c>
      <c r="B34" s="815"/>
      <c r="C34" s="815"/>
      <c r="D34" s="815"/>
      <c r="E34" s="815"/>
      <c r="F34" s="815"/>
      <c r="G34" s="815"/>
      <c r="H34" s="815"/>
      <c r="I34" s="815"/>
      <c r="J34" s="815"/>
      <c r="K34" s="815"/>
      <c r="L34" s="815"/>
      <c r="M34" s="815"/>
      <c r="N34" s="815"/>
      <c r="O34" s="815"/>
      <c r="P34" s="574"/>
      <c r="Q34" s="574"/>
      <c r="V34" s="579"/>
      <c r="W34" s="579"/>
      <c r="X34" s="579"/>
    </row>
    <row r="35" spans="1:27" ht="18" customHeight="1">
      <c r="A35" s="753" t="s">
        <v>326</v>
      </c>
      <c r="B35" s="753"/>
      <c r="C35" s="753"/>
      <c r="D35" s="753"/>
      <c r="E35" s="753"/>
      <c r="F35" s="753"/>
      <c r="G35" s="753"/>
      <c r="H35" s="753"/>
      <c r="I35" s="753"/>
      <c r="J35" s="753"/>
      <c r="K35" s="753"/>
      <c r="L35" s="753"/>
      <c r="M35" s="753"/>
      <c r="N35" s="753"/>
      <c r="O35" s="753"/>
      <c r="P35" s="345"/>
      <c r="Q35" s="345"/>
      <c r="V35" s="579"/>
      <c r="W35" s="579"/>
      <c r="X35" s="579"/>
      <c r="Y35" s="479"/>
      <c r="Z35" s="479"/>
      <c r="AA35" s="479"/>
    </row>
    <row r="36" spans="1:27" ht="16.5" customHeight="1">
      <c r="A36" s="768" t="s">
        <v>525</v>
      </c>
      <c r="B36" s="768"/>
      <c r="C36" s="768"/>
      <c r="D36" s="768"/>
      <c r="E36" s="768"/>
      <c r="F36" s="768"/>
      <c r="G36" s="768"/>
      <c r="H36" s="768"/>
      <c r="I36" s="768"/>
      <c r="J36" s="768"/>
      <c r="K36" s="768"/>
      <c r="L36" s="768"/>
      <c r="M36" s="768"/>
      <c r="N36" s="768"/>
      <c r="O36" s="768"/>
      <c r="P36" s="346"/>
      <c r="Q36" s="346"/>
      <c r="V36" s="579"/>
      <c r="W36" s="579"/>
      <c r="X36" s="579"/>
      <c r="Y36" s="472"/>
      <c r="Z36" s="472"/>
      <c r="AA36" s="472"/>
    </row>
    <row r="37" spans="1:27" ht="25.5" customHeight="1">
      <c r="A37" s="753" t="s">
        <v>593</v>
      </c>
      <c r="B37" s="753"/>
      <c r="C37" s="753"/>
      <c r="D37" s="753"/>
      <c r="E37" s="753"/>
      <c r="F37" s="753"/>
      <c r="G37" s="753"/>
      <c r="H37" s="753"/>
      <c r="I37" s="753"/>
      <c r="J37" s="753"/>
      <c r="K37" s="753"/>
      <c r="L37" s="753"/>
      <c r="M37" s="753"/>
      <c r="N37" s="753"/>
      <c r="O37" s="753"/>
      <c r="P37" s="346"/>
      <c r="Q37" s="346"/>
      <c r="V37" s="579"/>
      <c r="W37" s="579"/>
      <c r="X37" s="579"/>
      <c r="Y37" s="472"/>
      <c r="Z37" s="472"/>
      <c r="AA37" s="472"/>
    </row>
    <row r="38" spans="1:24" ht="69" customHeight="1">
      <c r="A38" s="760" t="s">
        <v>526</v>
      </c>
      <c r="B38" s="760"/>
      <c r="C38" s="760"/>
      <c r="D38" s="760"/>
      <c r="E38" s="760"/>
      <c r="F38" s="760"/>
      <c r="G38" s="760"/>
      <c r="H38" s="760"/>
      <c r="I38" s="760"/>
      <c r="J38" s="760"/>
      <c r="K38" s="760"/>
      <c r="L38" s="760"/>
      <c r="M38" s="760"/>
      <c r="N38" s="760"/>
      <c r="O38" s="760"/>
      <c r="P38" s="111"/>
      <c r="Q38" s="111"/>
      <c r="V38" s="479"/>
      <c r="W38" s="479"/>
      <c r="X38" s="479"/>
    </row>
    <row r="39" spans="1:24" ht="27.75" customHeight="1">
      <c r="A39" s="760" t="s">
        <v>245</v>
      </c>
      <c r="B39" s="760"/>
      <c r="C39" s="760"/>
      <c r="D39" s="760"/>
      <c r="E39" s="760"/>
      <c r="F39" s="760"/>
      <c r="G39" s="760"/>
      <c r="H39" s="760"/>
      <c r="I39" s="760"/>
      <c r="J39" s="760"/>
      <c r="K39" s="760"/>
      <c r="L39" s="760"/>
      <c r="M39" s="760"/>
      <c r="N39" s="760"/>
      <c r="O39" s="760"/>
      <c r="P39" s="111"/>
      <c r="Q39" s="111"/>
      <c r="V39" s="479"/>
      <c r="W39" s="479"/>
      <c r="X39" s="479"/>
    </row>
    <row r="40" spans="1:17" s="138" customFormat="1" ht="28.5" customHeight="1">
      <c r="A40" s="769" t="s">
        <v>601</v>
      </c>
      <c r="B40" s="769"/>
      <c r="C40" s="769"/>
      <c r="D40" s="769"/>
      <c r="E40" s="769"/>
      <c r="F40" s="769"/>
      <c r="G40" s="769"/>
      <c r="H40" s="769"/>
      <c r="I40" s="769"/>
      <c r="J40" s="769"/>
      <c r="K40" s="769"/>
      <c r="L40" s="769"/>
      <c r="M40" s="769"/>
      <c r="N40" s="769"/>
      <c r="O40" s="769"/>
      <c r="P40" s="609"/>
      <c r="Q40" s="609"/>
    </row>
    <row r="41" spans="1:24" ht="19.5" customHeight="1">
      <c r="A41" s="760" t="s">
        <v>72</v>
      </c>
      <c r="B41" s="760"/>
      <c r="C41" s="760"/>
      <c r="D41" s="760"/>
      <c r="E41" s="760"/>
      <c r="F41" s="760"/>
      <c r="G41" s="760"/>
      <c r="H41" s="760"/>
      <c r="I41" s="760"/>
      <c r="J41" s="760"/>
      <c r="K41" s="760"/>
      <c r="L41" s="760"/>
      <c r="M41" s="760"/>
      <c r="N41" s="760"/>
      <c r="O41" s="760"/>
      <c r="P41" s="111"/>
      <c r="Q41" s="111"/>
      <c r="V41" s="579"/>
      <c r="W41" s="579"/>
      <c r="X41" s="579"/>
    </row>
    <row r="42" ht="18.75">
      <c r="A42" s="5" t="s">
        <v>73</v>
      </c>
    </row>
    <row r="43" spans="1:16" ht="15.75">
      <c r="A43" s="29"/>
      <c r="P43" s="41"/>
    </row>
    <row r="44" spans="1:16" ht="27" customHeight="1">
      <c r="A44" s="698" t="s">
        <v>15</v>
      </c>
      <c r="B44" s="699"/>
      <c r="C44" s="699"/>
      <c r="D44" s="700"/>
      <c r="E44" s="721" t="s">
        <v>74</v>
      </c>
      <c r="F44" s="721"/>
      <c r="G44" s="721"/>
      <c r="H44" s="721"/>
      <c r="I44" s="721"/>
      <c r="J44" s="721"/>
      <c r="K44" s="721" t="s">
        <v>16</v>
      </c>
      <c r="L44" s="721"/>
      <c r="M44" s="721"/>
      <c r="N44" s="24"/>
      <c r="O44" s="24"/>
      <c r="P44" s="16"/>
    </row>
    <row r="45" spans="1:16" s="15" customFormat="1" ht="12.75" customHeight="1">
      <c r="A45" s="754">
        <v>1</v>
      </c>
      <c r="B45" s="755"/>
      <c r="C45" s="755"/>
      <c r="D45" s="756"/>
      <c r="E45" s="822">
        <v>2</v>
      </c>
      <c r="F45" s="822"/>
      <c r="G45" s="822"/>
      <c r="H45" s="822"/>
      <c r="I45" s="822"/>
      <c r="J45" s="822"/>
      <c r="K45" s="822">
        <v>3</v>
      </c>
      <c r="L45" s="822"/>
      <c r="M45" s="822"/>
      <c r="N45" s="355"/>
      <c r="O45" s="355"/>
      <c r="P45" s="161"/>
    </row>
    <row r="46" spans="1:16" ht="49.5" customHeight="1">
      <c r="A46" s="698" t="s">
        <v>30</v>
      </c>
      <c r="B46" s="699"/>
      <c r="C46" s="699"/>
      <c r="D46" s="700"/>
      <c r="E46" s="721" t="s">
        <v>31</v>
      </c>
      <c r="F46" s="721"/>
      <c r="G46" s="721"/>
      <c r="H46" s="721"/>
      <c r="I46" s="721"/>
      <c r="J46" s="721"/>
      <c r="K46" s="721" t="s">
        <v>32</v>
      </c>
      <c r="L46" s="721"/>
      <c r="M46" s="721"/>
      <c r="N46" s="24"/>
      <c r="O46" s="24"/>
      <c r="P46" s="16"/>
    </row>
    <row r="47" spans="1:16" ht="75.75" customHeight="1">
      <c r="A47" s="698" t="s">
        <v>327</v>
      </c>
      <c r="B47" s="699"/>
      <c r="C47" s="699"/>
      <c r="D47" s="700"/>
      <c r="E47" s="721" t="s">
        <v>328</v>
      </c>
      <c r="F47" s="721"/>
      <c r="G47" s="721"/>
      <c r="H47" s="721"/>
      <c r="I47" s="721"/>
      <c r="J47" s="721"/>
      <c r="K47" s="721" t="s">
        <v>329</v>
      </c>
      <c r="L47" s="721"/>
      <c r="M47" s="721"/>
      <c r="N47" s="24"/>
      <c r="O47" s="24"/>
      <c r="P47" s="16"/>
    </row>
    <row r="48" spans="1:16" ht="60" customHeight="1">
      <c r="A48" s="698" t="s">
        <v>330</v>
      </c>
      <c r="B48" s="699"/>
      <c r="C48" s="699"/>
      <c r="D48" s="700"/>
      <c r="E48" s="721" t="s">
        <v>331</v>
      </c>
      <c r="F48" s="721"/>
      <c r="G48" s="721"/>
      <c r="H48" s="721"/>
      <c r="I48" s="721"/>
      <c r="J48" s="721"/>
      <c r="K48" s="721" t="s">
        <v>332</v>
      </c>
      <c r="L48" s="721"/>
      <c r="M48" s="721"/>
      <c r="N48" s="24"/>
      <c r="O48" s="24"/>
      <c r="P48" s="16"/>
    </row>
    <row r="49" ht="10.5" customHeight="1"/>
    <row r="50" ht="57" customHeight="1"/>
    <row r="51" ht="19.5" customHeight="1"/>
    <row r="52" ht="19.5" customHeight="1"/>
    <row r="53" ht="19.5" customHeight="1"/>
    <row r="54" ht="19.5" customHeight="1"/>
    <row r="55" ht="24" customHeight="1"/>
  </sheetData>
  <sheetProtection/>
  <mergeCells count="73">
    <mergeCell ref="H21:H22"/>
    <mergeCell ref="F21:F22"/>
    <mergeCell ref="G21:G22"/>
    <mergeCell ref="E20:E22"/>
    <mergeCell ref="A40:O40"/>
    <mergeCell ref="K48:M48"/>
    <mergeCell ref="M21:M22"/>
    <mergeCell ref="A25:M25"/>
    <mergeCell ref="E29:M29"/>
    <mergeCell ref="I21:I22"/>
    <mergeCell ref="P4:R4"/>
    <mergeCell ref="A5:I5"/>
    <mergeCell ref="J5:K5"/>
    <mergeCell ref="L5:M5"/>
    <mergeCell ref="P11:P12"/>
    <mergeCell ref="K47:M47"/>
    <mergeCell ref="A15:M15"/>
    <mergeCell ref="A28:M28"/>
    <mergeCell ref="H19:J19"/>
    <mergeCell ref="K19:M19"/>
    <mergeCell ref="F20:G20"/>
    <mergeCell ref="P5:R5"/>
    <mergeCell ref="A7:M7"/>
    <mergeCell ref="A6:H6"/>
    <mergeCell ref="A9:A12"/>
    <mergeCell ref="A8:M8"/>
    <mergeCell ref="E19:G19"/>
    <mergeCell ref="A19:A22"/>
    <mergeCell ref="D19:D21"/>
    <mergeCell ref="O11:O12"/>
    <mergeCell ref="A38:O38"/>
    <mergeCell ref="A1:M1"/>
    <mergeCell ref="A3:M3"/>
    <mergeCell ref="B19:C21"/>
    <mergeCell ref="J21:J22"/>
    <mergeCell ref="K21:K22"/>
    <mergeCell ref="L11:M11"/>
    <mergeCell ref="G9:M10"/>
    <mergeCell ref="G11:K12"/>
    <mergeCell ref="L21:L22"/>
    <mergeCell ref="E30:M30"/>
    <mergeCell ref="E31:M31"/>
    <mergeCell ref="A34:O34"/>
    <mergeCell ref="A35:O35"/>
    <mergeCell ref="A36:O36"/>
    <mergeCell ref="A37:O37"/>
    <mergeCell ref="E44:J44"/>
    <mergeCell ref="E48:J48"/>
    <mergeCell ref="K44:M44"/>
    <mergeCell ref="E45:J45"/>
    <mergeCell ref="K45:M45"/>
    <mergeCell ref="K46:M46"/>
    <mergeCell ref="E47:J47"/>
    <mergeCell ref="N19:O20"/>
    <mergeCell ref="N21:N22"/>
    <mergeCell ref="O21:O22"/>
    <mergeCell ref="A48:D48"/>
    <mergeCell ref="A46:D46"/>
    <mergeCell ref="A47:D47"/>
    <mergeCell ref="E46:J46"/>
    <mergeCell ref="A44:D44"/>
    <mergeCell ref="A39:O39"/>
    <mergeCell ref="A45:D45"/>
    <mergeCell ref="A41:O41"/>
    <mergeCell ref="R11:R12"/>
    <mergeCell ref="G13:K13"/>
    <mergeCell ref="G14:K14"/>
    <mergeCell ref="B9:D11"/>
    <mergeCell ref="E9:F11"/>
    <mergeCell ref="N9:P9"/>
    <mergeCell ref="Q9:R10"/>
    <mergeCell ref="N11:N12"/>
    <mergeCell ref="Q11:Q12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4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39"/>
  <sheetViews>
    <sheetView view="pageBreakPreview" zoomScale="98" zoomScaleSheetLayoutView="98" zoomScalePageLayoutView="0" workbookViewId="0" topLeftCell="A1">
      <selection activeCell="A27" sqref="A27:J27"/>
    </sheetView>
  </sheetViews>
  <sheetFormatPr defaultColWidth="9.00390625" defaultRowHeight="12.75"/>
  <cols>
    <col min="1" max="1" width="11.25390625" style="0" customWidth="1"/>
    <col min="2" max="2" width="19.25390625" style="0" customWidth="1"/>
    <col min="3" max="3" width="15.625" style="0" customWidth="1"/>
    <col min="4" max="4" width="14.625" style="0" customWidth="1"/>
    <col min="5" max="5" width="28.875" style="0" customWidth="1"/>
    <col min="6" max="6" width="6.375" style="0" customWidth="1"/>
    <col min="7" max="7" width="5.25390625" style="0" customWidth="1"/>
    <col min="8" max="8" width="10.00390625" style="0" customWidth="1"/>
  </cols>
  <sheetData>
    <row r="1" spans="1:10" ht="18.75">
      <c r="A1" s="693" t="s">
        <v>155</v>
      </c>
      <c r="B1" s="693"/>
      <c r="C1" s="693"/>
      <c r="D1" s="693"/>
      <c r="E1" s="693"/>
      <c r="F1" s="693"/>
      <c r="G1" s="693"/>
      <c r="H1" s="693"/>
      <c r="I1" s="693"/>
      <c r="J1" s="693"/>
    </row>
    <row r="2" ht="15.75">
      <c r="A2" s="6"/>
    </row>
    <row r="3" spans="1:10" ht="55.5" customHeight="1">
      <c r="A3" s="724" t="s">
        <v>94</v>
      </c>
      <c r="B3" s="724"/>
      <c r="C3" s="724"/>
      <c r="D3" s="724"/>
      <c r="E3" s="724"/>
      <c r="F3" s="724"/>
      <c r="G3" s="724"/>
      <c r="H3" s="724"/>
      <c r="I3" s="724"/>
      <c r="J3" s="724"/>
    </row>
    <row r="4" spans="1:10" ht="22.5" customHeight="1">
      <c r="A4" s="724" t="s">
        <v>95</v>
      </c>
      <c r="B4" s="724"/>
      <c r="C4" s="724"/>
      <c r="D4" s="724"/>
      <c r="E4" s="724"/>
      <c r="F4" s="724"/>
      <c r="G4" s="724"/>
      <c r="H4" s="724"/>
      <c r="I4" s="724"/>
      <c r="J4" s="724"/>
    </row>
    <row r="5" spans="1:10" ht="43.5" customHeight="1">
      <c r="A5" s="773" t="s">
        <v>96</v>
      </c>
      <c r="B5" s="773"/>
      <c r="C5" s="773"/>
      <c r="D5" s="773"/>
      <c r="E5" s="773"/>
      <c r="F5" s="773"/>
      <c r="G5" s="773"/>
      <c r="H5" s="773"/>
      <c r="I5" s="773"/>
      <c r="J5" s="773"/>
    </row>
    <row r="6" spans="1:11" ht="42.75" customHeight="1">
      <c r="A6" s="721" t="s">
        <v>97</v>
      </c>
      <c r="B6" s="721"/>
      <c r="C6" s="765" t="s">
        <v>98</v>
      </c>
      <c r="D6" s="765"/>
      <c r="E6" s="765" t="s">
        <v>99</v>
      </c>
      <c r="F6" s="765"/>
      <c r="G6" s="765"/>
      <c r="H6" s="765"/>
      <c r="I6" s="765"/>
      <c r="J6" s="765"/>
      <c r="K6" s="7"/>
    </row>
    <row r="7" spans="1:11" s="15" customFormat="1" ht="11.25">
      <c r="A7" s="822">
        <v>1</v>
      </c>
      <c r="B7" s="822"/>
      <c r="C7" s="794">
        <v>2</v>
      </c>
      <c r="D7" s="794"/>
      <c r="E7" s="794">
        <v>3</v>
      </c>
      <c r="F7" s="794"/>
      <c r="G7" s="794"/>
      <c r="H7" s="794"/>
      <c r="I7" s="794"/>
      <c r="J7" s="794"/>
      <c r="K7" s="14"/>
    </row>
    <row r="8" spans="1:11" ht="30" customHeight="1">
      <c r="A8" s="698" t="s">
        <v>100</v>
      </c>
      <c r="B8" s="700"/>
      <c r="C8" s="765" t="s">
        <v>81</v>
      </c>
      <c r="D8" s="765"/>
      <c r="E8" s="765" t="s">
        <v>105</v>
      </c>
      <c r="F8" s="765"/>
      <c r="G8" s="765"/>
      <c r="H8" s="765"/>
      <c r="I8" s="765"/>
      <c r="J8" s="765"/>
      <c r="K8" s="18"/>
    </row>
    <row r="9" spans="1:10" ht="38.25" customHeight="1">
      <c r="A9" s="721" t="s">
        <v>101</v>
      </c>
      <c r="B9" s="721"/>
      <c r="C9" s="765" t="s">
        <v>36</v>
      </c>
      <c r="D9" s="765"/>
      <c r="E9" s="765"/>
      <c r="F9" s="765"/>
      <c r="G9" s="765"/>
      <c r="H9" s="765"/>
      <c r="I9" s="765"/>
      <c r="J9" s="765"/>
    </row>
    <row r="10" spans="1:10" ht="21.75" customHeight="1">
      <c r="A10" s="721" t="s">
        <v>102</v>
      </c>
      <c r="B10" s="721"/>
      <c r="C10" s="765" t="s">
        <v>81</v>
      </c>
      <c r="D10" s="765"/>
      <c r="E10" s="765"/>
      <c r="F10" s="765"/>
      <c r="G10" s="765"/>
      <c r="H10" s="765"/>
      <c r="I10" s="765"/>
      <c r="J10" s="765"/>
    </row>
    <row r="11" spans="1:10" ht="39" customHeight="1">
      <c r="A11" s="721" t="s">
        <v>103</v>
      </c>
      <c r="B11" s="721"/>
      <c r="C11" s="765" t="s">
        <v>104</v>
      </c>
      <c r="D11" s="765"/>
      <c r="E11" s="765"/>
      <c r="F11" s="765"/>
      <c r="G11" s="765"/>
      <c r="H11" s="765"/>
      <c r="I11" s="765"/>
      <c r="J11" s="765"/>
    </row>
    <row r="12" spans="1:10" ht="53.25" customHeight="1">
      <c r="A12" s="721" t="s">
        <v>106</v>
      </c>
      <c r="B12" s="721"/>
      <c r="C12" s="765" t="s">
        <v>107</v>
      </c>
      <c r="D12" s="765"/>
      <c r="E12" s="765"/>
      <c r="F12" s="765"/>
      <c r="G12" s="765"/>
      <c r="H12" s="765"/>
      <c r="I12" s="765"/>
      <c r="J12" s="765"/>
    </row>
    <row r="13" spans="1:10" ht="17.25" customHeight="1">
      <c r="A13" s="761"/>
      <c r="B13" s="761"/>
      <c r="C13" s="761"/>
      <c r="D13" s="761"/>
      <c r="E13" s="761"/>
      <c r="F13" s="761"/>
      <c r="G13" s="761"/>
      <c r="H13" s="761"/>
      <c r="I13" s="761"/>
      <c r="J13" s="761"/>
    </row>
    <row r="14" spans="1:10" ht="19.5" customHeight="1">
      <c r="A14" s="724" t="s">
        <v>108</v>
      </c>
      <c r="B14" s="724"/>
      <c r="C14" s="724"/>
      <c r="D14" s="724"/>
      <c r="E14" s="724"/>
      <c r="F14" s="724"/>
      <c r="G14" s="724"/>
      <c r="H14" s="724"/>
      <c r="I14" s="724"/>
      <c r="J14" s="724"/>
    </row>
    <row r="15" spans="1:10" ht="18" customHeight="1">
      <c r="A15" s="724" t="s">
        <v>109</v>
      </c>
      <c r="B15" s="724"/>
      <c r="C15" s="724"/>
      <c r="D15" s="724"/>
      <c r="E15" s="724"/>
      <c r="F15" s="724"/>
      <c r="G15" s="724"/>
      <c r="H15" s="724"/>
      <c r="I15" s="724"/>
      <c r="J15" s="724"/>
    </row>
    <row r="16" spans="1:10" s="44" customFormat="1" ht="21" customHeight="1">
      <c r="A16" s="724" t="s">
        <v>110</v>
      </c>
      <c r="B16" s="724"/>
      <c r="C16" s="724"/>
      <c r="D16" s="724"/>
      <c r="E16" s="724"/>
      <c r="F16" s="724"/>
      <c r="G16" s="724"/>
      <c r="H16" s="724"/>
      <c r="I16" s="724"/>
      <c r="J16" s="724"/>
    </row>
    <row r="17" spans="1:10" s="44" customFormat="1" ht="19.5" customHeight="1">
      <c r="A17" s="773"/>
      <c r="B17" s="773"/>
      <c r="C17" s="773"/>
      <c r="D17" s="773"/>
      <c r="E17" s="773"/>
      <c r="F17" s="773"/>
      <c r="G17" s="773"/>
      <c r="H17" s="773"/>
      <c r="I17" s="773"/>
      <c r="J17" s="773"/>
    </row>
    <row r="18" spans="1:10" s="44" customFormat="1" ht="18.75">
      <c r="A18" s="874" t="s">
        <v>111</v>
      </c>
      <c r="B18" s="874"/>
      <c r="C18" s="874"/>
      <c r="D18" s="874"/>
      <c r="E18" s="874" t="s">
        <v>8</v>
      </c>
      <c r="F18" s="874"/>
      <c r="G18" s="874"/>
      <c r="H18" s="874"/>
      <c r="I18" s="874"/>
      <c r="J18" s="874"/>
    </row>
    <row r="19" spans="1:10" s="44" customFormat="1" ht="10.5" customHeight="1">
      <c r="A19" s="875">
        <v>1</v>
      </c>
      <c r="B19" s="875"/>
      <c r="C19" s="875"/>
      <c r="D19" s="875"/>
      <c r="E19" s="875">
        <v>2</v>
      </c>
      <c r="F19" s="875"/>
      <c r="G19" s="875"/>
      <c r="H19" s="875"/>
      <c r="I19" s="875"/>
      <c r="J19" s="875"/>
    </row>
    <row r="20" spans="1:10" s="44" customFormat="1" ht="18" customHeight="1">
      <c r="A20" s="872" t="s">
        <v>292</v>
      </c>
      <c r="B20" s="872"/>
      <c r="C20" s="872"/>
      <c r="D20" s="872"/>
      <c r="E20" s="873" t="s">
        <v>319</v>
      </c>
      <c r="F20" s="873"/>
      <c r="G20" s="873"/>
      <c r="H20" s="873"/>
      <c r="I20" s="873"/>
      <c r="J20" s="873"/>
    </row>
    <row r="21" spans="1:10" s="44" customFormat="1" ht="45" customHeight="1">
      <c r="A21" s="872" t="s">
        <v>293</v>
      </c>
      <c r="B21" s="872"/>
      <c r="C21" s="872"/>
      <c r="D21" s="872"/>
      <c r="E21" s="876" t="s">
        <v>294</v>
      </c>
      <c r="F21" s="876"/>
      <c r="G21" s="876"/>
      <c r="H21" s="876"/>
      <c r="I21" s="876"/>
      <c r="J21" s="876"/>
    </row>
    <row r="22" spans="1:10" s="44" customFormat="1" ht="33" customHeight="1">
      <c r="A22" s="877" t="s">
        <v>295</v>
      </c>
      <c r="B22" s="878"/>
      <c r="C22" s="878"/>
      <c r="D22" s="879"/>
      <c r="E22" s="880" t="s">
        <v>296</v>
      </c>
      <c r="F22" s="881"/>
      <c r="G22" s="881"/>
      <c r="H22" s="881"/>
      <c r="I22" s="881"/>
      <c r="J22" s="882"/>
    </row>
    <row r="23" spans="1:10" s="44" customFormat="1" ht="24.75" customHeight="1">
      <c r="A23" s="872" t="s">
        <v>103</v>
      </c>
      <c r="B23" s="872"/>
      <c r="C23" s="872"/>
      <c r="D23" s="872"/>
      <c r="E23" s="876" t="s">
        <v>112</v>
      </c>
      <c r="F23" s="876"/>
      <c r="G23" s="876"/>
      <c r="H23" s="876"/>
      <c r="I23" s="876"/>
      <c r="J23" s="876"/>
    </row>
    <row r="24" spans="1:10" s="44" customFormat="1" ht="33.75" customHeight="1">
      <c r="A24" s="877" t="s">
        <v>106</v>
      </c>
      <c r="B24" s="878"/>
      <c r="C24" s="878"/>
      <c r="D24" s="879"/>
      <c r="E24" s="876" t="s">
        <v>113</v>
      </c>
      <c r="F24" s="876"/>
      <c r="G24" s="876"/>
      <c r="H24" s="876"/>
      <c r="I24" s="876"/>
      <c r="J24" s="876"/>
    </row>
    <row r="25" s="44" customFormat="1" ht="18.75"/>
    <row r="26" spans="1:10" s="44" customFormat="1" ht="24" customHeight="1">
      <c r="A26" s="724" t="s">
        <v>156</v>
      </c>
      <c r="B26" s="724"/>
      <c r="C26" s="724"/>
      <c r="D26" s="724"/>
      <c r="E26" s="724"/>
      <c r="F26" s="724"/>
      <c r="G26" s="724"/>
      <c r="H26" s="724"/>
      <c r="I26" s="724"/>
      <c r="J26" s="724"/>
    </row>
    <row r="27" spans="1:10" s="44" customFormat="1" ht="87.75" customHeight="1">
      <c r="A27" s="724" t="s">
        <v>341</v>
      </c>
      <c r="B27" s="724"/>
      <c r="C27" s="724"/>
      <c r="D27" s="724"/>
      <c r="E27" s="724"/>
      <c r="F27" s="724"/>
      <c r="G27" s="724"/>
      <c r="H27" s="724"/>
      <c r="I27" s="724"/>
      <c r="J27" s="724"/>
    </row>
    <row r="28" spans="1:10" s="44" customFormat="1" ht="107.25" customHeight="1">
      <c r="A28" s="724" t="s">
        <v>114</v>
      </c>
      <c r="B28" s="724"/>
      <c r="C28" s="724"/>
      <c r="D28" s="724"/>
      <c r="E28" s="724"/>
      <c r="F28" s="724"/>
      <c r="G28" s="724"/>
      <c r="H28" s="724"/>
      <c r="I28" s="724"/>
      <c r="J28" s="724"/>
    </row>
    <row r="29" spans="1:10" s="44" customFormat="1" ht="38.25" customHeight="1">
      <c r="A29" s="724" t="s">
        <v>115</v>
      </c>
      <c r="B29" s="724"/>
      <c r="C29" s="724"/>
      <c r="D29" s="724"/>
      <c r="E29" s="724"/>
      <c r="F29" s="724"/>
      <c r="G29" s="724"/>
      <c r="H29" s="724"/>
      <c r="I29" s="724"/>
      <c r="J29" s="724"/>
    </row>
    <row r="30" s="44" customFormat="1" ht="18.75"/>
    <row r="31" spans="1:10" s="44" customFormat="1" ht="18.75">
      <c r="A31" s="883" t="s">
        <v>116</v>
      </c>
      <c r="B31" s="883"/>
      <c r="C31" s="883"/>
      <c r="D31" s="883"/>
      <c r="E31" s="883"/>
      <c r="F31" s="883"/>
      <c r="G31" s="883"/>
      <c r="H31" s="883"/>
      <c r="I31" s="883"/>
      <c r="J31" s="883"/>
    </row>
    <row r="32" s="44" customFormat="1" ht="18.75"/>
    <row r="33" spans="1:10" s="44" customFormat="1" ht="27" customHeight="1">
      <c r="A33" s="884" t="s">
        <v>117</v>
      </c>
      <c r="B33" s="884"/>
      <c r="C33" s="884"/>
      <c r="D33" s="884"/>
      <c r="E33" s="884"/>
      <c r="F33" s="884"/>
      <c r="G33" s="884"/>
      <c r="H33" s="884"/>
      <c r="I33" s="884"/>
      <c r="J33" s="884"/>
    </row>
    <row r="34" spans="1:10" s="44" customFormat="1" ht="20.25" customHeight="1">
      <c r="A34" s="885" t="s">
        <v>118</v>
      </c>
      <c r="B34" s="885"/>
      <c r="C34" s="885"/>
      <c r="D34" s="885"/>
      <c r="E34" s="885"/>
      <c r="F34" s="885"/>
      <c r="G34" s="885"/>
      <c r="H34" s="885"/>
      <c r="I34" s="885"/>
      <c r="J34" s="885"/>
    </row>
    <row r="35" spans="1:10" ht="26.25" customHeight="1">
      <c r="A35" s="885" t="s">
        <v>119</v>
      </c>
      <c r="B35" s="885"/>
      <c r="C35" s="885"/>
      <c r="D35" s="885"/>
      <c r="E35" s="885"/>
      <c r="F35" s="885"/>
      <c r="G35" s="885"/>
      <c r="H35" s="885"/>
      <c r="I35" s="885"/>
      <c r="J35" s="885"/>
    </row>
    <row r="36" spans="1:10" ht="17.25" customHeight="1">
      <c r="A36" s="885" t="s">
        <v>122</v>
      </c>
      <c r="B36" s="885"/>
      <c r="C36" s="885"/>
      <c r="D36" s="885"/>
      <c r="E36" s="885"/>
      <c r="F36" s="885"/>
      <c r="G36" s="885"/>
      <c r="H36" s="885"/>
      <c r="I36" s="885"/>
      <c r="J36" s="885"/>
    </row>
    <row r="37" spans="1:10" ht="17.25" customHeight="1">
      <c r="A37" s="885" t="s">
        <v>120</v>
      </c>
      <c r="B37" s="885"/>
      <c r="C37" s="885"/>
      <c r="D37" s="885"/>
      <c r="E37" s="885"/>
      <c r="F37" s="885"/>
      <c r="G37" s="885"/>
      <c r="H37" s="885"/>
      <c r="I37" s="885"/>
      <c r="J37" s="885"/>
    </row>
    <row r="38" spans="1:10" ht="64.5" customHeight="1">
      <c r="A38" s="885" t="s">
        <v>121</v>
      </c>
      <c r="B38" s="885"/>
      <c r="C38" s="885"/>
      <c r="D38" s="885"/>
      <c r="E38" s="885"/>
      <c r="F38" s="885"/>
      <c r="G38" s="885"/>
      <c r="H38" s="885"/>
      <c r="I38" s="885"/>
      <c r="J38" s="885"/>
    </row>
    <row r="39" spans="1:10" ht="12.75">
      <c r="A39" s="46"/>
      <c r="B39" s="46"/>
      <c r="C39" s="46"/>
      <c r="D39" s="46"/>
      <c r="E39" s="46"/>
      <c r="F39" s="46"/>
      <c r="G39" s="46"/>
      <c r="H39" s="46"/>
      <c r="I39" s="46"/>
      <c r="J39" s="46"/>
    </row>
  </sheetData>
  <sheetProtection/>
  <mergeCells count="51">
    <mergeCell ref="A33:J33"/>
    <mergeCell ref="A34:J34"/>
    <mergeCell ref="A35:J35"/>
    <mergeCell ref="A36:J36"/>
    <mergeCell ref="A37:J37"/>
    <mergeCell ref="A38:J38"/>
    <mergeCell ref="A24:D24"/>
    <mergeCell ref="E24:J24"/>
    <mergeCell ref="A26:J26"/>
    <mergeCell ref="A28:J28"/>
    <mergeCell ref="A29:J29"/>
    <mergeCell ref="A31:J31"/>
    <mergeCell ref="A27:J27"/>
    <mergeCell ref="A21:D21"/>
    <mergeCell ref="E21:J21"/>
    <mergeCell ref="A22:D22"/>
    <mergeCell ref="E22:J22"/>
    <mergeCell ref="A23:D23"/>
    <mergeCell ref="E23:J23"/>
    <mergeCell ref="A16:J16"/>
    <mergeCell ref="A17:J17"/>
    <mergeCell ref="A14:J14"/>
    <mergeCell ref="C9:D9"/>
    <mergeCell ref="A11:B11"/>
    <mergeCell ref="C11:D11"/>
    <mergeCell ref="E7:J7"/>
    <mergeCell ref="A13:J13"/>
    <mergeCell ref="A12:B12"/>
    <mergeCell ref="C12:D12"/>
    <mergeCell ref="E8:J12"/>
    <mergeCell ref="A15:J15"/>
    <mergeCell ref="A19:D19"/>
    <mergeCell ref="E19:J19"/>
    <mergeCell ref="A10:B10"/>
    <mergeCell ref="C10:D10"/>
    <mergeCell ref="A18:D18"/>
    <mergeCell ref="C6:D6"/>
    <mergeCell ref="A6:B6"/>
    <mergeCell ref="E6:J6"/>
    <mergeCell ref="A7:B7"/>
    <mergeCell ref="C7:D7"/>
    <mergeCell ref="A1:J1"/>
    <mergeCell ref="A3:J3"/>
    <mergeCell ref="A4:J4"/>
    <mergeCell ref="A5:J5"/>
    <mergeCell ref="A20:D20"/>
    <mergeCell ref="E20:J20"/>
    <mergeCell ref="A8:B8"/>
    <mergeCell ref="C8:D8"/>
    <mergeCell ref="A9:B9"/>
    <mergeCell ref="E18:J18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P70"/>
  <sheetViews>
    <sheetView view="pageBreakPreview" zoomScale="75" zoomScaleSheetLayoutView="75" zoomScalePageLayoutView="0" workbookViewId="0" topLeftCell="A13">
      <selection activeCell="A40" sqref="A40:N40"/>
    </sheetView>
  </sheetViews>
  <sheetFormatPr defaultColWidth="9.00390625" defaultRowHeight="12.75"/>
  <cols>
    <col min="1" max="1" width="19.125" style="0" customWidth="1"/>
    <col min="2" max="4" width="25.75390625" style="0" customWidth="1"/>
    <col min="5" max="5" width="19.875" style="0" customWidth="1"/>
    <col min="6" max="6" width="19.375" style="0" customWidth="1"/>
    <col min="7" max="7" width="16.75390625" style="0" customWidth="1"/>
    <col min="8" max="8" width="12.00390625" style="0" customWidth="1"/>
    <col min="9" max="9" width="11.25390625" style="0" customWidth="1"/>
    <col min="10" max="10" width="20.625" style="0" customWidth="1"/>
    <col min="11" max="11" width="22.25390625" style="0" customWidth="1"/>
    <col min="12" max="12" width="18.125" style="0" customWidth="1"/>
    <col min="13" max="13" width="24.00390625" style="0" customWidth="1"/>
    <col min="14" max="14" width="22.125" style="0" customWidth="1"/>
    <col min="15" max="15" width="15.00390625" style="0" customWidth="1"/>
    <col min="16" max="16" width="16.875" style="0" customWidth="1"/>
  </cols>
  <sheetData>
    <row r="1" spans="1:14" s="53" customFormat="1" ht="60.75" customHeight="1">
      <c r="A1" s="913" t="s">
        <v>137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</row>
    <row r="2" spans="1:14" s="53" customFormat="1" ht="27" customHeight="1">
      <c r="A2" s="413"/>
      <c r="B2" s="45"/>
      <c r="C2" s="45"/>
      <c r="D2" s="45"/>
      <c r="E2" s="45"/>
      <c r="F2" s="435" t="s">
        <v>555</v>
      </c>
      <c r="G2" s="435"/>
      <c r="H2" s="435"/>
      <c r="I2" s="435"/>
      <c r="J2" s="435"/>
      <c r="K2" s="45"/>
      <c r="L2" s="436"/>
      <c r="M2" s="437" t="s">
        <v>1</v>
      </c>
      <c r="N2" s="45"/>
    </row>
    <row r="3" spans="1:14" s="53" customFormat="1" ht="19.5" customHeight="1">
      <c r="A3" s="49"/>
      <c r="B3" s="45"/>
      <c r="C3" s="45"/>
      <c r="D3" s="45"/>
      <c r="E3" s="45"/>
      <c r="F3" s="45"/>
      <c r="G3" s="45"/>
      <c r="H3" s="45"/>
      <c r="I3" s="45"/>
      <c r="J3" s="45"/>
      <c r="K3" s="45"/>
      <c r="L3" s="438" t="s">
        <v>145</v>
      </c>
      <c r="M3" s="398">
        <v>506001</v>
      </c>
      <c r="N3" s="45"/>
    </row>
    <row r="4" spans="1:14" s="53" customFormat="1" ht="61.5" customHeight="1">
      <c r="A4" s="911" t="s">
        <v>556</v>
      </c>
      <c r="B4" s="911"/>
      <c r="C4" s="911"/>
      <c r="D4" s="911"/>
      <c r="E4" s="911"/>
      <c r="F4" s="911"/>
      <c r="G4" s="911"/>
      <c r="H4" s="911"/>
      <c r="I4" s="911"/>
      <c r="J4" s="911"/>
      <c r="K4" s="911"/>
      <c r="L4" s="396" t="s">
        <v>541</v>
      </c>
      <c r="M4" s="398"/>
      <c r="N4" s="439"/>
    </row>
    <row r="5" spans="1:14" s="53" customFormat="1" ht="24.75" customHeight="1">
      <c r="A5" s="439" t="s">
        <v>123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396" t="s">
        <v>542</v>
      </c>
      <c r="M5" s="398"/>
      <c r="N5" s="439"/>
    </row>
    <row r="6" spans="1:14" s="53" customFormat="1" ht="24.75" customHeight="1">
      <c r="A6" s="412" t="s">
        <v>557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40" t="s">
        <v>146</v>
      </c>
      <c r="M6" s="169"/>
      <c r="N6" s="412"/>
    </row>
    <row r="7" spans="1:14" s="53" customFormat="1" ht="24.75" customHeight="1">
      <c r="A7" s="412" t="s">
        <v>557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857" t="s">
        <v>2</v>
      </c>
      <c r="M7" s="170"/>
      <c r="N7" s="412"/>
    </row>
    <row r="8" spans="1:14" s="53" customFormat="1" ht="19.5" customHeight="1">
      <c r="A8" s="914" t="s">
        <v>558</v>
      </c>
      <c r="B8" s="914"/>
      <c r="C8" s="914"/>
      <c r="D8" s="914"/>
      <c r="E8" s="914"/>
      <c r="F8" s="914"/>
      <c r="G8" s="914"/>
      <c r="H8" s="441"/>
      <c r="I8" s="441"/>
      <c r="J8" s="441"/>
      <c r="K8" s="441"/>
      <c r="L8" s="857"/>
      <c r="M8" s="169"/>
      <c r="N8" s="441"/>
    </row>
    <row r="9" spans="1:14" s="53" customFormat="1" ht="51" customHeight="1">
      <c r="A9" s="435" t="s">
        <v>124</v>
      </c>
      <c r="B9" s="435"/>
      <c r="C9" s="435"/>
      <c r="D9" s="435"/>
      <c r="E9" s="435"/>
      <c r="F9" s="435"/>
      <c r="G9" s="435"/>
      <c r="H9" s="62"/>
      <c r="I9" s="62"/>
      <c r="J9" s="62"/>
      <c r="K9" s="62"/>
      <c r="L9" s="62"/>
      <c r="M9" s="62"/>
      <c r="N9" s="62"/>
    </row>
    <row r="10" spans="1:14" ht="19.5" customHeight="1">
      <c r="A10" s="48"/>
      <c r="B10" s="442" t="s">
        <v>125</v>
      </c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</row>
    <row r="11" spans="1:14" ht="19.5" customHeight="1">
      <c r="A11" s="48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s="53" customFormat="1" ht="19.5" customHeight="1">
      <c r="A12" s="912" t="s">
        <v>49</v>
      </c>
      <c r="B12" s="912"/>
      <c r="C12" s="912"/>
      <c r="D12" s="912"/>
      <c r="E12" s="912"/>
      <c r="F12" s="912"/>
      <c r="G12" s="912"/>
      <c r="H12" s="912"/>
      <c r="I12" s="912"/>
      <c r="J12" s="912"/>
      <c r="K12" s="912"/>
      <c r="L12" s="912"/>
      <c r="M12" s="912"/>
      <c r="N12" s="912"/>
    </row>
    <row r="13" spans="1:14" s="53" customFormat="1" ht="19.5" customHeight="1">
      <c r="A13" s="912" t="s">
        <v>126</v>
      </c>
      <c r="B13" s="912"/>
      <c r="C13" s="912"/>
      <c r="D13" s="912"/>
      <c r="E13" s="912"/>
      <c r="F13" s="912"/>
      <c r="G13" s="912"/>
      <c r="H13" s="912"/>
      <c r="I13" s="912"/>
      <c r="J13" s="912"/>
      <c r="K13" s="912"/>
      <c r="L13" s="912"/>
      <c r="M13" s="912"/>
      <c r="N13" s="912"/>
    </row>
    <row r="14" spans="1:14" s="53" customFormat="1" ht="19.5" customHeight="1">
      <c r="A14" s="911" t="s">
        <v>128</v>
      </c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</row>
    <row r="15" spans="1:14" s="53" customFormat="1" ht="19.5" customHeight="1">
      <c r="A15" s="911" t="s">
        <v>127</v>
      </c>
      <c r="B15" s="911"/>
      <c r="C15" s="911"/>
      <c r="D15" s="911"/>
      <c r="E15" s="911"/>
      <c r="F15" s="911"/>
      <c r="G15" s="911"/>
      <c r="H15" s="911"/>
      <c r="I15" s="911"/>
      <c r="J15" s="911"/>
      <c r="K15" s="911"/>
      <c r="L15" s="911"/>
      <c r="M15" s="911"/>
      <c r="N15" s="911"/>
    </row>
    <row r="16" spans="1:14" s="53" customFormat="1" ht="19.5" customHeight="1" thickBot="1">
      <c r="A16" s="892" t="s">
        <v>129</v>
      </c>
      <c r="B16" s="892"/>
      <c r="C16" s="892"/>
      <c r="D16" s="892"/>
      <c r="E16" s="892"/>
      <c r="F16" s="892"/>
      <c r="G16" s="892"/>
      <c r="H16" s="892"/>
      <c r="I16" s="892"/>
      <c r="J16" s="892"/>
      <c r="K16" s="892"/>
      <c r="L16" s="892"/>
      <c r="M16" s="892"/>
      <c r="N16" s="892"/>
    </row>
    <row r="17" spans="1:14" s="53" customFormat="1" ht="19.5" customHeight="1" thickBo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725" t="s">
        <v>147</v>
      </c>
      <c r="L17" s="726"/>
      <c r="M17" s="727"/>
      <c r="N17" s="728"/>
    </row>
    <row r="18" spans="1:14" s="53" customFormat="1" ht="19.5" customHeight="1">
      <c r="A18" s="892" t="s">
        <v>130</v>
      </c>
      <c r="B18" s="892"/>
      <c r="C18" s="892"/>
      <c r="D18" s="892"/>
      <c r="E18" s="892"/>
      <c r="F18" s="892"/>
      <c r="G18" s="892"/>
      <c r="H18" s="892"/>
      <c r="I18" s="892"/>
      <c r="J18" s="892"/>
      <c r="K18" s="892"/>
      <c r="L18" s="892"/>
      <c r="M18" s="892"/>
      <c r="N18" s="892"/>
    </row>
    <row r="19" spans="1:14" ht="19.5" customHeight="1">
      <c r="A19" s="50"/>
      <c r="B19" s="50"/>
      <c r="C19" s="50"/>
      <c r="D19" s="50"/>
      <c r="E19" s="50"/>
      <c r="F19" s="51"/>
      <c r="G19" s="51"/>
      <c r="H19" s="51"/>
      <c r="I19" s="51"/>
      <c r="J19" s="51"/>
      <c r="K19" s="51"/>
      <c r="L19" s="51"/>
      <c r="M19" s="51"/>
      <c r="N19" s="50"/>
    </row>
    <row r="20" spans="1:15" ht="39.75" customHeight="1">
      <c r="A20" s="890" t="s">
        <v>3</v>
      </c>
      <c r="B20" s="894" t="s">
        <v>25</v>
      </c>
      <c r="C20" s="895"/>
      <c r="D20" s="896"/>
      <c r="E20" s="894" t="s">
        <v>26</v>
      </c>
      <c r="F20" s="896"/>
      <c r="G20" s="905" t="s">
        <v>27</v>
      </c>
      <c r="H20" s="906"/>
      <c r="I20" s="906"/>
      <c r="J20" s="906"/>
      <c r="K20" s="906"/>
      <c r="L20" s="906"/>
      <c r="M20" s="906"/>
      <c r="N20" s="906"/>
      <c r="O20" s="907"/>
    </row>
    <row r="21" spans="1:15" ht="63.75" customHeight="1">
      <c r="A21" s="893"/>
      <c r="B21" s="897"/>
      <c r="C21" s="898"/>
      <c r="D21" s="899"/>
      <c r="E21" s="897"/>
      <c r="F21" s="899"/>
      <c r="G21" s="903" t="s">
        <v>4</v>
      </c>
      <c r="H21" s="905" t="s">
        <v>149</v>
      </c>
      <c r="I21" s="907"/>
      <c r="J21" s="908" t="s">
        <v>559</v>
      </c>
      <c r="K21" s="909"/>
      <c r="L21" s="910"/>
      <c r="M21" s="890" t="s">
        <v>132</v>
      </c>
      <c r="N21" s="890" t="s">
        <v>133</v>
      </c>
      <c r="O21" s="890" t="s">
        <v>134</v>
      </c>
    </row>
    <row r="22" spans="1:15" ht="78.75" customHeight="1">
      <c r="A22" s="891"/>
      <c r="B22" s="88" t="s">
        <v>5</v>
      </c>
      <c r="C22" s="88" t="s">
        <v>5</v>
      </c>
      <c r="D22" s="88" t="s">
        <v>5</v>
      </c>
      <c r="E22" s="88" t="s">
        <v>5</v>
      </c>
      <c r="F22" s="88" t="s">
        <v>5</v>
      </c>
      <c r="G22" s="904"/>
      <c r="H22" s="88" t="s">
        <v>13</v>
      </c>
      <c r="I22" s="61" t="s">
        <v>150</v>
      </c>
      <c r="J22" s="411" t="s">
        <v>135</v>
      </c>
      <c r="K22" s="411" t="s">
        <v>560</v>
      </c>
      <c r="L22" s="411" t="s">
        <v>131</v>
      </c>
      <c r="M22" s="891"/>
      <c r="N22" s="891"/>
      <c r="O22" s="891"/>
    </row>
    <row r="23" spans="1:15" s="56" customFormat="1" ht="12">
      <c r="A23" s="55">
        <v>1</v>
      </c>
      <c r="B23" s="55">
        <v>2</v>
      </c>
      <c r="C23" s="55">
        <v>3</v>
      </c>
      <c r="D23" s="55">
        <v>4</v>
      </c>
      <c r="E23" s="55">
        <v>5</v>
      </c>
      <c r="F23" s="55">
        <v>6</v>
      </c>
      <c r="G23" s="55">
        <v>7</v>
      </c>
      <c r="H23" s="55">
        <v>8</v>
      </c>
      <c r="I23" s="55">
        <v>9</v>
      </c>
      <c r="J23" s="55">
        <v>10</v>
      </c>
      <c r="K23" s="55">
        <v>11</v>
      </c>
      <c r="L23" s="55">
        <v>12</v>
      </c>
      <c r="M23" s="55">
        <v>13</v>
      </c>
      <c r="N23" s="55">
        <v>14</v>
      </c>
      <c r="O23" s="55">
        <v>15</v>
      </c>
    </row>
    <row r="24" spans="1:15" ht="19.5" customHeight="1">
      <c r="A24" s="36"/>
      <c r="B24" s="10"/>
      <c r="C24" s="10"/>
      <c r="D24" s="8"/>
      <c r="E24" s="10"/>
      <c r="F24" s="10"/>
      <c r="G24" s="410"/>
      <c r="H24" s="8"/>
      <c r="I24" s="8"/>
      <c r="J24" s="8"/>
      <c r="K24" s="8"/>
      <c r="L24" s="27"/>
      <c r="M24" s="410"/>
      <c r="N24" s="410"/>
      <c r="O24" s="423"/>
    </row>
    <row r="25" spans="1:15" ht="19.5" customHeight="1">
      <c r="A25" s="17"/>
      <c r="B25" s="12"/>
      <c r="C25" s="12"/>
      <c r="D25" s="8"/>
      <c r="E25" s="8"/>
      <c r="F25" s="8"/>
      <c r="G25" s="410"/>
      <c r="H25" s="8"/>
      <c r="I25" s="8"/>
      <c r="J25" s="8"/>
      <c r="K25" s="8"/>
      <c r="L25" s="27"/>
      <c r="M25" s="410"/>
      <c r="N25" s="410"/>
      <c r="O25" s="423"/>
    </row>
    <row r="26" spans="1:15" ht="19.5" customHeight="1">
      <c r="A26" s="17"/>
      <c r="B26" s="12"/>
      <c r="C26" s="12"/>
      <c r="D26" s="8"/>
      <c r="E26" s="8"/>
      <c r="F26" s="8"/>
      <c r="G26" s="410"/>
      <c r="H26" s="8"/>
      <c r="I26" s="8"/>
      <c r="J26" s="8"/>
      <c r="K26" s="8"/>
      <c r="L26" s="27"/>
      <c r="M26" s="410"/>
      <c r="N26" s="410"/>
      <c r="O26" s="423"/>
    </row>
    <row r="27" spans="6:8" ht="12.75">
      <c r="F27" s="37"/>
      <c r="G27" s="37"/>
      <c r="H27" s="37"/>
    </row>
    <row r="28" spans="1:14" s="53" customFormat="1" ht="27.75" customHeight="1">
      <c r="A28" s="892" t="s">
        <v>561</v>
      </c>
      <c r="B28" s="892"/>
      <c r="C28" s="892"/>
      <c r="D28" s="892"/>
      <c r="E28" s="892"/>
      <c r="F28" s="892"/>
      <c r="G28" s="892"/>
      <c r="H28" s="892"/>
      <c r="I28" s="892"/>
      <c r="J28" s="892"/>
      <c r="K28" s="892"/>
      <c r="L28" s="892"/>
      <c r="M28" s="892"/>
      <c r="N28" s="892"/>
    </row>
    <row r="30" spans="1:16" ht="25.5" customHeight="1">
      <c r="A30" s="890" t="s">
        <v>3</v>
      </c>
      <c r="B30" s="894" t="s">
        <v>25</v>
      </c>
      <c r="C30" s="895"/>
      <c r="D30" s="896"/>
      <c r="E30" s="894" t="s">
        <v>26</v>
      </c>
      <c r="F30" s="896"/>
      <c r="G30" s="900" t="s">
        <v>24</v>
      </c>
      <c r="H30" s="901"/>
      <c r="I30" s="901"/>
      <c r="J30" s="901"/>
      <c r="K30" s="901"/>
      <c r="L30" s="901"/>
      <c r="M30" s="901"/>
      <c r="N30" s="901"/>
      <c r="O30" s="901"/>
      <c r="P30" s="902"/>
    </row>
    <row r="31" spans="1:16" ht="45.75" customHeight="1">
      <c r="A31" s="893"/>
      <c r="B31" s="897"/>
      <c r="C31" s="898"/>
      <c r="D31" s="899"/>
      <c r="E31" s="897"/>
      <c r="F31" s="899"/>
      <c r="G31" s="903" t="s">
        <v>4</v>
      </c>
      <c r="H31" s="905" t="s">
        <v>149</v>
      </c>
      <c r="I31" s="907"/>
      <c r="J31" s="908" t="s">
        <v>559</v>
      </c>
      <c r="K31" s="909"/>
      <c r="L31" s="910"/>
      <c r="M31" s="890" t="s">
        <v>132</v>
      </c>
      <c r="N31" s="890" t="s">
        <v>133</v>
      </c>
      <c r="O31" s="890" t="s">
        <v>134</v>
      </c>
      <c r="P31" s="890" t="s">
        <v>136</v>
      </c>
    </row>
    <row r="32" spans="1:16" ht="78" customHeight="1">
      <c r="A32" s="891"/>
      <c r="B32" s="88" t="s">
        <v>5</v>
      </c>
      <c r="C32" s="88" t="s">
        <v>5</v>
      </c>
      <c r="D32" s="88" t="s">
        <v>5</v>
      </c>
      <c r="E32" s="88" t="s">
        <v>5</v>
      </c>
      <c r="F32" s="88" t="s">
        <v>5</v>
      </c>
      <c r="G32" s="904"/>
      <c r="H32" s="88" t="s">
        <v>13</v>
      </c>
      <c r="I32" s="61" t="s">
        <v>150</v>
      </c>
      <c r="J32" s="443" t="s">
        <v>135</v>
      </c>
      <c r="K32" s="443" t="s">
        <v>560</v>
      </c>
      <c r="L32" s="444" t="s">
        <v>131</v>
      </c>
      <c r="M32" s="891"/>
      <c r="N32" s="891"/>
      <c r="O32" s="891"/>
      <c r="P32" s="891"/>
    </row>
    <row r="33" spans="1:16" s="56" customFormat="1" ht="12">
      <c r="A33" s="55">
        <v>1</v>
      </c>
      <c r="B33" s="55">
        <v>2</v>
      </c>
      <c r="C33" s="55">
        <v>3</v>
      </c>
      <c r="D33" s="55">
        <v>4</v>
      </c>
      <c r="E33" s="55">
        <v>5</v>
      </c>
      <c r="F33" s="55">
        <v>6</v>
      </c>
      <c r="G33" s="55">
        <v>7</v>
      </c>
      <c r="H33" s="55">
        <v>8</v>
      </c>
      <c r="I33" s="55">
        <v>9</v>
      </c>
      <c r="J33" s="55">
        <v>10</v>
      </c>
      <c r="K33" s="55">
        <v>11</v>
      </c>
      <c r="L33" s="55">
        <v>12</v>
      </c>
      <c r="M33" s="55">
        <v>13</v>
      </c>
      <c r="N33" s="55">
        <v>14</v>
      </c>
      <c r="O33" s="55">
        <v>15</v>
      </c>
      <c r="P33" s="55">
        <v>16</v>
      </c>
    </row>
    <row r="34" spans="1:16" ht="24" customHeight="1">
      <c r="A34" s="36"/>
      <c r="B34" s="8"/>
      <c r="C34" s="8"/>
      <c r="D34" s="8"/>
      <c r="E34" s="8"/>
      <c r="F34" s="8"/>
      <c r="G34" s="410"/>
      <c r="H34" s="8"/>
      <c r="I34" s="8"/>
      <c r="J34" s="8"/>
      <c r="K34" s="8"/>
      <c r="L34" s="8"/>
      <c r="M34" s="27"/>
      <c r="N34" s="410"/>
      <c r="O34" s="410"/>
      <c r="P34" s="423"/>
    </row>
    <row r="35" spans="1:16" ht="24" customHeight="1">
      <c r="A35" s="36"/>
      <c r="B35" s="8"/>
      <c r="C35" s="8"/>
      <c r="D35" s="8"/>
      <c r="E35" s="8"/>
      <c r="F35" s="8"/>
      <c r="G35" s="410"/>
      <c r="H35" s="8"/>
      <c r="I35" s="8"/>
      <c r="J35" s="8"/>
      <c r="K35" s="8"/>
      <c r="L35" s="8"/>
      <c r="M35" s="27"/>
      <c r="N35" s="410"/>
      <c r="O35" s="410"/>
      <c r="P35" s="423"/>
    </row>
    <row r="36" spans="1:16" ht="24" customHeight="1">
      <c r="A36" s="36"/>
      <c r="B36" s="8"/>
      <c r="C36" s="8"/>
      <c r="D36" s="8"/>
      <c r="E36" s="8"/>
      <c r="F36" s="8"/>
      <c r="G36" s="410"/>
      <c r="H36" s="8"/>
      <c r="I36" s="8"/>
      <c r="J36" s="8"/>
      <c r="K36" s="8"/>
      <c r="L36" s="8"/>
      <c r="M36" s="27"/>
      <c r="N36" s="410"/>
      <c r="O36" s="410"/>
      <c r="P36" s="423"/>
    </row>
    <row r="37" spans="1:14" ht="24" customHeight="1">
      <c r="A37" s="52"/>
      <c r="B37" s="24"/>
      <c r="C37" s="24"/>
      <c r="D37" s="24"/>
      <c r="E37" s="24"/>
      <c r="F37" s="406"/>
      <c r="G37" s="24"/>
      <c r="H37" s="24"/>
      <c r="I37" s="24"/>
      <c r="J37" s="24"/>
      <c r="K37" s="24"/>
      <c r="L37" s="43"/>
      <c r="M37" s="406"/>
      <c r="N37" s="406"/>
    </row>
    <row r="38" spans="1:14" s="53" customFormat="1" ht="24.75" customHeight="1">
      <c r="A38" s="912" t="s">
        <v>170</v>
      </c>
      <c r="B38" s="912"/>
      <c r="C38" s="912"/>
      <c r="D38" s="912"/>
      <c r="E38" s="912"/>
      <c r="F38" s="912"/>
      <c r="G38" s="912"/>
      <c r="H38" s="912"/>
      <c r="I38" s="912"/>
      <c r="J38" s="912"/>
      <c r="K38" s="912"/>
      <c r="L38" s="912"/>
      <c r="M38" s="912"/>
      <c r="N38" s="912"/>
    </row>
    <row r="39" spans="1:14" s="53" customFormat="1" ht="24.75" customHeight="1">
      <c r="A39" s="912" t="s">
        <v>126</v>
      </c>
      <c r="B39" s="912"/>
      <c r="C39" s="912"/>
      <c r="D39" s="912"/>
      <c r="E39" s="912"/>
      <c r="F39" s="912"/>
      <c r="G39" s="912"/>
      <c r="H39" s="912"/>
      <c r="I39" s="912"/>
      <c r="J39" s="912"/>
      <c r="K39" s="912"/>
      <c r="L39" s="912"/>
      <c r="M39" s="912"/>
      <c r="N39" s="912"/>
    </row>
    <row r="40" spans="1:14" s="53" customFormat="1" ht="24.75" customHeight="1">
      <c r="A40" s="911" t="s">
        <v>167</v>
      </c>
      <c r="B40" s="911"/>
      <c r="C40" s="911"/>
      <c r="D40" s="911"/>
      <c r="E40" s="911"/>
      <c r="F40" s="911"/>
      <c r="G40" s="911"/>
      <c r="H40" s="911"/>
      <c r="I40" s="911"/>
      <c r="J40" s="911"/>
      <c r="K40" s="911"/>
      <c r="L40" s="911"/>
      <c r="M40" s="911"/>
      <c r="N40" s="911"/>
    </row>
    <row r="41" spans="1:14" s="53" customFormat="1" ht="24.75" customHeight="1">
      <c r="A41" s="911" t="s">
        <v>166</v>
      </c>
      <c r="B41" s="911"/>
      <c r="C41" s="911"/>
      <c r="D41" s="911"/>
      <c r="E41" s="911"/>
      <c r="F41" s="911"/>
      <c r="G41" s="911"/>
      <c r="H41" s="911"/>
      <c r="I41" s="911"/>
      <c r="J41" s="911"/>
      <c r="K41" s="911"/>
      <c r="L41" s="911"/>
      <c r="M41" s="911"/>
      <c r="N41" s="911"/>
    </row>
    <row r="42" spans="1:14" s="53" customFormat="1" ht="24.75" customHeight="1" thickBot="1">
      <c r="A42" s="892" t="s">
        <v>165</v>
      </c>
      <c r="B42" s="892"/>
      <c r="C42" s="892"/>
      <c r="D42" s="892"/>
      <c r="E42" s="892"/>
      <c r="F42" s="892"/>
      <c r="G42" s="892"/>
      <c r="H42" s="892"/>
      <c r="I42" s="892"/>
      <c r="J42" s="892"/>
      <c r="K42" s="892"/>
      <c r="L42" s="892"/>
      <c r="M42" s="892"/>
      <c r="N42" s="892"/>
    </row>
    <row r="43" spans="1:14" s="53" customFormat="1" ht="24.75" customHeight="1" thickBo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849" t="s">
        <v>147</v>
      </c>
      <c r="L43" s="850"/>
      <c r="M43" s="727"/>
      <c r="N43" s="728"/>
    </row>
    <row r="44" spans="1:14" s="53" customFormat="1" ht="24.75" customHeight="1">
      <c r="A44" s="892" t="s">
        <v>562</v>
      </c>
      <c r="B44" s="892"/>
      <c r="C44" s="892"/>
      <c r="D44" s="892"/>
      <c r="E44" s="892"/>
      <c r="F44" s="892"/>
      <c r="G44" s="892"/>
      <c r="H44" s="892"/>
      <c r="I44" s="892"/>
      <c r="J44" s="892"/>
      <c r="K44" s="892"/>
      <c r="L44" s="892"/>
      <c r="M44" s="892"/>
      <c r="N44" s="892"/>
    </row>
    <row r="45" spans="1:14" ht="19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0"/>
    </row>
    <row r="46" spans="1:15" s="60" customFormat="1" ht="39.75" customHeight="1">
      <c r="A46" s="890" t="s">
        <v>3</v>
      </c>
      <c r="B46" s="894" t="s">
        <v>168</v>
      </c>
      <c r="C46" s="895"/>
      <c r="D46" s="896"/>
      <c r="E46" s="894" t="s">
        <v>171</v>
      </c>
      <c r="F46" s="896"/>
      <c r="G46" s="905" t="s">
        <v>563</v>
      </c>
      <c r="H46" s="906"/>
      <c r="I46" s="906"/>
      <c r="J46" s="906"/>
      <c r="K46" s="906"/>
      <c r="L46" s="906"/>
      <c r="M46" s="906"/>
      <c r="N46" s="906"/>
      <c r="O46" s="907"/>
    </row>
    <row r="47" spans="1:15" s="60" customFormat="1" ht="33.75" customHeight="1">
      <c r="A47" s="893"/>
      <c r="B47" s="897"/>
      <c r="C47" s="898"/>
      <c r="D47" s="899"/>
      <c r="E47" s="897"/>
      <c r="F47" s="899"/>
      <c r="G47" s="903" t="s">
        <v>4</v>
      </c>
      <c r="H47" s="905" t="s">
        <v>149</v>
      </c>
      <c r="I47" s="907"/>
      <c r="J47" s="908" t="s">
        <v>559</v>
      </c>
      <c r="K47" s="909"/>
      <c r="L47" s="910"/>
      <c r="M47" s="890" t="s">
        <v>132</v>
      </c>
      <c r="N47" s="890" t="s">
        <v>133</v>
      </c>
      <c r="O47" s="890" t="s">
        <v>134</v>
      </c>
    </row>
    <row r="48" spans="1:15" s="60" customFormat="1" ht="77.25" customHeight="1">
      <c r="A48" s="891"/>
      <c r="B48" s="88" t="s">
        <v>5</v>
      </c>
      <c r="C48" s="88" t="s">
        <v>5</v>
      </c>
      <c r="D48" s="88" t="s">
        <v>5</v>
      </c>
      <c r="E48" s="88" t="s">
        <v>5</v>
      </c>
      <c r="F48" s="88" t="s">
        <v>5</v>
      </c>
      <c r="G48" s="904"/>
      <c r="H48" s="88" t="s">
        <v>13</v>
      </c>
      <c r="I48" s="61" t="s">
        <v>150</v>
      </c>
      <c r="J48" s="411" t="s">
        <v>135</v>
      </c>
      <c r="K48" s="411" t="s">
        <v>560</v>
      </c>
      <c r="L48" s="411" t="s">
        <v>131</v>
      </c>
      <c r="M48" s="891"/>
      <c r="N48" s="891"/>
      <c r="O48" s="891"/>
    </row>
    <row r="49" spans="1:15" s="56" customFormat="1" ht="12">
      <c r="A49" s="55">
        <v>1</v>
      </c>
      <c r="B49" s="55">
        <v>2</v>
      </c>
      <c r="C49" s="55">
        <v>3</v>
      </c>
      <c r="D49" s="55">
        <v>4</v>
      </c>
      <c r="E49" s="55"/>
      <c r="F49" s="55">
        <v>5</v>
      </c>
      <c r="G49" s="55">
        <v>7</v>
      </c>
      <c r="H49" s="55">
        <v>8</v>
      </c>
      <c r="I49" s="55">
        <v>9</v>
      </c>
      <c r="J49" s="55">
        <v>10</v>
      </c>
      <c r="K49" s="55">
        <v>11</v>
      </c>
      <c r="L49" s="55">
        <v>12</v>
      </c>
      <c r="M49" s="55">
        <v>13</v>
      </c>
      <c r="N49" s="55">
        <v>14</v>
      </c>
      <c r="O49" s="55">
        <v>15</v>
      </c>
    </row>
    <row r="50" spans="1:15" ht="19.5" customHeight="1">
      <c r="A50" s="36"/>
      <c r="B50" s="10"/>
      <c r="C50" s="10"/>
      <c r="D50" s="8"/>
      <c r="E50" s="10"/>
      <c r="F50" s="10"/>
      <c r="G50" s="410"/>
      <c r="H50" s="8"/>
      <c r="I50" s="8"/>
      <c r="J50" s="8"/>
      <c r="K50" s="8"/>
      <c r="L50" s="27"/>
      <c r="M50" s="410"/>
      <c r="N50" s="410"/>
      <c r="O50" s="423"/>
    </row>
    <row r="51" spans="1:15" ht="19.5" customHeight="1">
      <c r="A51" s="17"/>
      <c r="B51" s="12"/>
      <c r="C51" s="12"/>
      <c r="D51" s="8"/>
      <c r="E51" s="8"/>
      <c r="F51" s="8"/>
      <c r="G51" s="410"/>
      <c r="H51" s="8"/>
      <c r="I51" s="8"/>
      <c r="J51" s="8"/>
      <c r="K51" s="8"/>
      <c r="L51" s="27"/>
      <c r="M51" s="410"/>
      <c r="N51" s="410"/>
      <c r="O51" s="423"/>
    </row>
    <row r="52" spans="1:15" ht="19.5" customHeight="1">
      <c r="A52" s="17"/>
      <c r="B52" s="12"/>
      <c r="C52" s="12"/>
      <c r="D52" s="8"/>
      <c r="E52" s="8"/>
      <c r="F52" s="8"/>
      <c r="G52" s="410"/>
      <c r="H52" s="8"/>
      <c r="I52" s="8"/>
      <c r="J52" s="8"/>
      <c r="K52" s="8"/>
      <c r="L52" s="27"/>
      <c r="M52" s="410"/>
      <c r="N52" s="410"/>
      <c r="O52" s="423"/>
    </row>
    <row r="53" spans="6:8" ht="12.75">
      <c r="F53" s="37"/>
      <c r="G53" s="37"/>
      <c r="H53" s="37"/>
    </row>
    <row r="54" spans="1:14" s="53" customFormat="1" ht="24.75" customHeight="1">
      <c r="A54" s="892" t="s">
        <v>169</v>
      </c>
      <c r="B54" s="892"/>
      <c r="C54" s="892"/>
      <c r="D54" s="892"/>
      <c r="E54" s="892"/>
      <c r="F54" s="892"/>
      <c r="G54" s="892"/>
      <c r="H54" s="892"/>
      <c r="I54" s="892"/>
      <c r="J54" s="892"/>
      <c r="K54" s="892"/>
      <c r="L54" s="892"/>
      <c r="M54" s="892"/>
      <c r="N54" s="892"/>
    </row>
    <row r="56" spans="1:16" s="25" customFormat="1" ht="24.75" customHeight="1">
      <c r="A56" s="890" t="s">
        <v>3</v>
      </c>
      <c r="B56" s="894" t="s">
        <v>564</v>
      </c>
      <c r="C56" s="895"/>
      <c r="D56" s="896"/>
      <c r="E56" s="894" t="s">
        <v>565</v>
      </c>
      <c r="F56" s="896"/>
      <c r="G56" s="900" t="s">
        <v>566</v>
      </c>
      <c r="H56" s="901"/>
      <c r="I56" s="901"/>
      <c r="J56" s="901"/>
      <c r="K56" s="901"/>
      <c r="L56" s="901"/>
      <c r="M56" s="901"/>
      <c r="N56" s="901"/>
      <c r="O56" s="901"/>
      <c r="P56" s="902"/>
    </row>
    <row r="57" spans="1:16" s="25" customFormat="1" ht="44.25" customHeight="1">
      <c r="A57" s="893"/>
      <c r="B57" s="897"/>
      <c r="C57" s="898"/>
      <c r="D57" s="899"/>
      <c r="E57" s="897"/>
      <c r="F57" s="899"/>
      <c r="G57" s="903" t="s">
        <v>4</v>
      </c>
      <c r="H57" s="905" t="s">
        <v>149</v>
      </c>
      <c r="I57" s="907"/>
      <c r="J57" s="908" t="s">
        <v>559</v>
      </c>
      <c r="K57" s="909"/>
      <c r="L57" s="910"/>
      <c r="M57" s="890" t="s">
        <v>132</v>
      </c>
      <c r="N57" s="890" t="s">
        <v>133</v>
      </c>
      <c r="O57" s="890" t="s">
        <v>134</v>
      </c>
      <c r="P57" s="890" t="s">
        <v>136</v>
      </c>
    </row>
    <row r="58" spans="1:16" s="25" customFormat="1" ht="75.75" customHeight="1">
      <c r="A58" s="891"/>
      <c r="B58" s="88" t="s">
        <v>5</v>
      </c>
      <c r="C58" s="88" t="s">
        <v>5</v>
      </c>
      <c r="D58" s="88" t="s">
        <v>5</v>
      </c>
      <c r="E58" s="88" t="s">
        <v>5</v>
      </c>
      <c r="F58" s="88" t="s">
        <v>5</v>
      </c>
      <c r="G58" s="904"/>
      <c r="H58" s="88" t="s">
        <v>13</v>
      </c>
      <c r="I58" s="61" t="s">
        <v>150</v>
      </c>
      <c r="J58" s="443" t="s">
        <v>135</v>
      </c>
      <c r="K58" s="443" t="s">
        <v>560</v>
      </c>
      <c r="L58" s="444" t="s">
        <v>131</v>
      </c>
      <c r="M58" s="891"/>
      <c r="N58" s="891"/>
      <c r="O58" s="891"/>
      <c r="P58" s="891"/>
    </row>
    <row r="59" spans="1:16" s="57" customFormat="1" ht="12">
      <c r="A59" s="55">
        <v>1</v>
      </c>
      <c r="B59" s="55">
        <v>2</v>
      </c>
      <c r="C59" s="55">
        <v>3</v>
      </c>
      <c r="D59" s="55">
        <v>4</v>
      </c>
      <c r="E59" s="55">
        <v>5</v>
      </c>
      <c r="F59" s="55">
        <v>6</v>
      </c>
      <c r="G59" s="55">
        <v>7</v>
      </c>
      <c r="H59" s="55">
        <v>8</v>
      </c>
      <c r="I59" s="55">
        <v>9</v>
      </c>
      <c r="J59" s="55">
        <v>10</v>
      </c>
      <c r="K59" s="55">
        <v>11</v>
      </c>
      <c r="L59" s="55">
        <v>12</v>
      </c>
      <c r="M59" s="55">
        <v>13</v>
      </c>
      <c r="N59" s="55">
        <v>14</v>
      </c>
      <c r="O59" s="55">
        <v>15</v>
      </c>
      <c r="P59" s="55">
        <v>16</v>
      </c>
    </row>
    <row r="60" spans="1:16" s="1" customFormat="1" ht="24" customHeight="1">
      <c r="A60" s="36"/>
      <c r="B60" s="8"/>
      <c r="C60" s="8"/>
      <c r="D60" s="8"/>
      <c r="E60" s="8"/>
      <c r="F60" s="8"/>
      <c r="G60" s="410"/>
      <c r="H60" s="8"/>
      <c r="I60" s="8"/>
      <c r="J60" s="8"/>
      <c r="K60" s="8"/>
      <c r="L60" s="8"/>
      <c r="M60" s="27"/>
      <c r="N60" s="410"/>
      <c r="O60" s="410"/>
      <c r="P60" s="423"/>
    </row>
    <row r="61" spans="1:16" s="1" customFormat="1" ht="24" customHeight="1">
      <c r="A61" s="36"/>
      <c r="B61" s="8"/>
      <c r="C61" s="8"/>
      <c r="D61" s="8"/>
      <c r="E61" s="8"/>
      <c r="F61" s="8"/>
      <c r="G61" s="410"/>
      <c r="H61" s="8"/>
      <c r="I61" s="8"/>
      <c r="J61" s="8"/>
      <c r="K61" s="8"/>
      <c r="L61" s="8"/>
      <c r="M61" s="27"/>
      <c r="N61" s="410"/>
      <c r="O61" s="410"/>
      <c r="P61" s="423"/>
    </row>
    <row r="62" spans="1:16" s="1" customFormat="1" ht="24" customHeight="1">
      <c r="A62" s="36"/>
      <c r="B62" s="8"/>
      <c r="C62" s="8"/>
      <c r="D62" s="8"/>
      <c r="E62" s="8"/>
      <c r="F62" s="8"/>
      <c r="G62" s="410"/>
      <c r="H62" s="8"/>
      <c r="I62" s="8"/>
      <c r="J62" s="8"/>
      <c r="K62" s="8"/>
      <c r="L62" s="8"/>
      <c r="M62" s="27"/>
      <c r="N62" s="410"/>
      <c r="O62" s="410"/>
      <c r="P62" s="423"/>
    </row>
    <row r="63" spans="1:9" s="1" customFormat="1" ht="69.75" customHeight="1">
      <c r="A63" s="886" t="s">
        <v>138</v>
      </c>
      <c r="B63" s="886"/>
      <c r="C63" s="59"/>
      <c r="F63" s="59"/>
      <c r="H63" s="887"/>
      <c r="I63" s="887"/>
    </row>
    <row r="64" spans="1:14" ht="12.75" customHeight="1">
      <c r="A64" s="1"/>
      <c r="B64" s="1"/>
      <c r="C64" s="58" t="s">
        <v>139</v>
      </c>
      <c r="D64" s="1"/>
      <c r="E64" s="1"/>
      <c r="F64" s="58" t="s">
        <v>140</v>
      </c>
      <c r="G64" s="1"/>
      <c r="H64" s="888" t="s">
        <v>141</v>
      </c>
      <c r="I64" s="888"/>
      <c r="J64" s="1"/>
      <c r="K64" s="1"/>
      <c r="L64" s="1"/>
      <c r="M64" s="1"/>
      <c r="N64" s="1"/>
    </row>
    <row r="65" spans="1:14" s="60" customFormat="1" ht="16.5">
      <c r="A65" s="25" t="s">
        <v>142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7" customHeight="1">
      <c r="A68" s="889" t="s">
        <v>143</v>
      </c>
      <c r="B68" s="889"/>
      <c r="C68" s="889"/>
      <c r="D68" s="889"/>
      <c r="E68" s="889"/>
      <c r="F68" s="889"/>
      <c r="G68" s="889"/>
      <c r="H68" s="889"/>
      <c r="I68" s="889"/>
      <c r="J68" s="889"/>
      <c r="K68" s="889"/>
      <c r="L68" s="889"/>
      <c r="M68" s="889"/>
      <c r="N68" s="889"/>
    </row>
    <row r="69" spans="1:14" ht="19.5" customHeight="1">
      <c r="A69" s="3" t="s">
        <v>144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</sheetData>
  <sheetProtection/>
  <mergeCells count="68">
    <mergeCell ref="A15:N15"/>
    <mergeCell ref="A1:N1"/>
    <mergeCell ref="A4:K4"/>
    <mergeCell ref="L7:L8"/>
    <mergeCell ref="A8:G8"/>
    <mergeCell ref="A12:N12"/>
    <mergeCell ref="A13:N13"/>
    <mergeCell ref="A14:N14"/>
    <mergeCell ref="H21:I21"/>
    <mergeCell ref="J21:L21"/>
    <mergeCell ref="A38:N38"/>
    <mergeCell ref="A39:N39"/>
    <mergeCell ref="A41:N41"/>
    <mergeCell ref="H57:I57"/>
    <mergeCell ref="J57:L57"/>
    <mergeCell ref="M57:M58"/>
    <mergeCell ref="N57:N58"/>
    <mergeCell ref="N21:N22"/>
    <mergeCell ref="A16:N16"/>
    <mergeCell ref="K17:L17"/>
    <mergeCell ref="M17:N17"/>
    <mergeCell ref="A18:N18"/>
    <mergeCell ref="A20:A22"/>
    <mergeCell ref="B20:D21"/>
    <mergeCell ref="E20:F21"/>
    <mergeCell ref="G20:O20"/>
    <mergeCell ref="G21:G22"/>
    <mergeCell ref="M21:M22"/>
    <mergeCell ref="O21:O22"/>
    <mergeCell ref="A28:N28"/>
    <mergeCell ref="A30:A32"/>
    <mergeCell ref="B30:D31"/>
    <mergeCell ref="E30:F31"/>
    <mergeCell ref="G30:P30"/>
    <mergeCell ref="G31:G32"/>
    <mergeCell ref="H31:I31"/>
    <mergeCell ref="J31:L31"/>
    <mergeCell ref="M31:M32"/>
    <mergeCell ref="J47:L47"/>
    <mergeCell ref="M47:M48"/>
    <mergeCell ref="N47:N48"/>
    <mergeCell ref="N31:N32"/>
    <mergeCell ref="O31:O32"/>
    <mergeCell ref="P31:P32"/>
    <mergeCell ref="A40:N40"/>
    <mergeCell ref="A42:N42"/>
    <mergeCell ref="K43:L43"/>
    <mergeCell ref="M43:N43"/>
    <mergeCell ref="G57:G58"/>
    <mergeCell ref="O57:O58"/>
    <mergeCell ref="P57:P58"/>
    <mergeCell ref="A44:N44"/>
    <mergeCell ref="A46:A48"/>
    <mergeCell ref="B46:D47"/>
    <mergeCell ref="E46:F47"/>
    <mergeCell ref="G46:O46"/>
    <mergeCell ref="G47:G48"/>
    <mergeCell ref="H47:I47"/>
    <mergeCell ref="A63:B63"/>
    <mergeCell ref="H63:I63"/>
    <mergeCell ref="H64:I64"/>
    <mergeCell ref="A68:N68"/>
    <mergeCell ref="O47:O48"/>
    <mergeCell ref="A54:N54"/>
    <mergeCell ref="A56:A58"/>
    <mergeCell ref="B56:D57"/>
    <mergeCell ref="E56:F57"/>
    <mergeCell ref="G56:P56"/>
  </mergeCells>
  <printOptions/>
  <pageMargins left="0.15748031496062992" right="0.15748031496062992" top="0.7874015748031497" bottom="0.15748031496062992" header="0.31496062992125984" footer="0.15748031496062992"/>
  <pageSetup fitToHeight="2" horizontalDpi="600" verticalDpi="600" orientation="landscape" paperSize="9" scale="46" r:id="rId1"/>
  <rowBreaks count="1" manualBreakCount="1">
    <brk id="34" max="1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P28"/>
  <sheetViews>
    <sheetView zoomScale="90" zoomScaleNormal="90" zoomScalePageLayoutView="0" workbookViewId="0" topLeftCell="A4">
      <selection activeCell="G35" sqref="G35"/>
    </sheetView>
  </sheetViews>
  <sheetFormatPr defaultColWidth="9.00390625" defaultRowHeight="12.75"/>
  <cols>
    <col min="3" max="5" width="16.625" style="0" customWidth="1"/>
    <col min="7" max="9" width="14.75390625" style="0" customWidth="1"/>
    <col min="10" max="12" width="12.25390625" style="0" customWidth="1"/>
    <col min="14" max="14" width="12.125" style="0" customWidth="1"/>
    <col min="15" max="16" width="15.75390625" style="0" customWidth="1"/>
  </cols>
  <sheetData>
    <row r="1" spans="3:16" ht="22.5">
      <c r="C1" s="464">
        <v>2021</v>
      </c>
      <c r="D1" s="464">
        <v>2022</v>
      </c>
      <c r="E1" s="464">
        <v>2023</v>
      </c>
      <c r="F1" s="465" t="s">
        <v>501</v>
      </c>
      <c r="G1" s="464">
        <v>2021</v>
      </c>
      <c r="H1" s="464">
        <v>2022</v>
      </c>
      <c r="I1" s="464">
        <v>2023</v>
      </c>
      <c r="N1" s="15" t="s">
        <v>571</v>
      </c>
      <c r="O1" s="15"/>
      <c r="P1" s="15"/>
    </row>
    <row r="2" spans="3:16" ht="12.75">
      <c r="C2" s="464"/>
      <c r="D2" s="466"/>
      <c r="E2" s="466"/>
      <c r="F2" s="467"/>
      <c r="G2" s="464"/>
      <c r="H2" s="464"/>
      <c r="I2" s="464"/>
      <c r="N2" s="464">
        <v>2021</v>
      </c>
      <c r="O2" s="464">
        <v>2022</v>
      </c>
      <c r="P2" s="464">
        <v>2023</v>
      </c>
    </row>
    <row r="3" spans="1:16" ht="12.75">
      <c r="A3" s="468" t="s">
        <v>572</v>
      </c>
      <c r="B3" s="468" t="s">
        <v>535</v>
      </c>
      <c r="C3" s="915">
        <f>График!T2+График!U2+График!X2</f>
        <v>73153462.4</v>
      </c>
      <c r="D3" s="915">
        <f>График!T3+График!U3+График!X3</f>
        <v>72776842</v>
      </c>
      <c r="E3" s="915">
        <f>График!T4+График!U4+График!X4</f>
        <v>75235680</v>
      </c>
      <c r="F3" s="469"/>
      <c r="G3" s="470">
        <f>'1РДО о'!S9+'1РДО о'!S10+'2 П о'!R9+'2 П о'!R10</f>
        <v>0</v>
      </c>
      <c r="H3" s="470">
        <f>'1РДО о'!T9+'1РДО о'!T10+'2 П о'!S9+'2 П о'!S10</f>
        <v>0</v>
      </c>
      <c r="I3" s="470">
        <f>'1РДО о'!U9+'1РДО о'!U10+'2 П о'!T9+'2 П о'!T10</f>
        <v>0</v>
      </c>
      <c r="J3" s="470">
        <f>C3-G3-G4-G5-G6-G7-G8</f>
        <v>0</v>
      </c>
      <c r="K3" s="470">
        <f>D3-H3-H4-H5-H6-H7-H8</f>
        <v>-5.587935447692871E-09</v>
      </c>
      <c r="L3" s="470">
        <f>E3-I3-I4-I5-I6-I7-I8</f>
        <v>-4.6566128730773926E-09</v>
      </c>
      <c r="M3">
        <f>C24/C27</f>
        <v>0.4157303370786517</v>
      </c>
      <c r="N3" s="471">
        <f>N12*M3</f>
        <v>30299952.447191015</v>
      </c>
      <c r="O3" s="471">
        <f>O12*M3</f>
        <v>30143379.921348315</v>
      </c>
      <c r="P3" s="471">
        <f>P12*M3</f>
        <v>31165593.471910115</v>
      </c>
    </row>
    <row r="4" spans="1:16" ht="12.75">
      <c r="A4" s="423"/>
      <c r="B4" s="423"/>
      <c r="C4" s="916"/>
      <c r="D4" s="915"/>
      <c r="E4" s="915"/>
      <c r="F4" s="472"/>
      <c r="G4" s="470">
        <f>3о!S9+3о!S10+3о!S11+3о!S12</f>
        <v>30569745.447191015</v>
      </c>
      <c r="H4" s="470">
        <f>3о!T9+3о!T10+3о!T11+3о!T12</f>
        <v>30413172.921348315</v>
      </c>
      <c r="I4" s="470">
        <f>3о!U9+3о!U10+3о!U11+3о!U12</f>
        <v>31435386.471910115</v>
      </c>
      <c r="J4" s="470"/>
      <c r="K4" s="470"/>
      <c r="L4" s="470"/>
      <c r="M4" s="472"/>
      <c r="N4" s="471">
        <f>3о!J10*3о!M10+3о!J11*3о!M11+3о!J12*3о!M12</f>
        <v>269793</v>
      </c>
      <c r="O4" s="471">
        <f>3о!K10*3о!N10+3о!K11*3о!N11+3о!K12*3о!N12</f>
        <v>269793</v>
      </c>
      <c r="P4" s="471">
        <f>3о!L10*3о!O10+3о!L11*3о!O11+3о!L12*3о!O12</f>
        <v>269793</v>
      </c>
    </row>
    <row r="5" spans="1:16" ht="12.75">
      <c r="A5" s="468" t="s">
        <v>573</v>
      </c>
      <c r="B5" s="468" t="s">
        <v>537</v>
      </c>
      <c r="C5" s="916"/>
      <c r="D5" s="915"/>
      <c r="E5" s="915"/>
      <c r="F5" s="472"/>
      <c r="G5" s="470">
        <f>4о!S9</f>
        <v>35622917.06629214</v>
      </c>
      <c r="H5" s="470">
        <f>4о!T9</f>
        <v>35438838.55617978</v>
      </c>
      <c r="I5" s="470">
        <f>4о!U9</f>
        <v>36640630.16292135</v>
      </c>
      <c r="J5" s="470"/>
      <c r="K5" s="470"/>
      <c r="L5" s="470"/>
      <c r="M5" s="472">
        <f>C25/C27</f>
        <v>0.4887640449438202</v>
      </c>
      <c r="N5" s="471">
        <f>N12*M5</f>
        <v>35622917.06629214</v>
      </c>
      <c r="O5" s="471">
        <f>O12*M5</f>
        <v>35438838.55617978</v>
      </c>
      <c r="P5" s="471">
        <f>P12*M5</f>
        <v>36640630.16292135</v>
      </c>
    </row>
    <row r="6" spans="1:16" ht="12.75">
      <c r="A6" s="423"/>
      <c r="B6" s="423"/>
      <c r="C6" s="916"/>
      <c r="D6" s="915"/>
      <c r="E6" s="915"/>
      <c r="F6" s="472"/>
      <c r="G6" s="470">
        <f>5о!S9+5о!S10</f>
        <v>6960799.886516854</v>
      </c>
      <c r="H6" s="470">
        <f>5о!T9+5о!T10</f>
        <v>6924830.52247191</v>
      </c>
      <c r="I6" s="470">
        <f>5о!U9+5о!U10</f>
        <v>7159663.365168539</v>
      </c>
      <c r="J6" s="470"/>
      <c r="K6" s="470"/>
      <c r="L6" s="470"/>
      <c r="M6" s="472"/>
      <c r="N6" s="471"/>
      <c r="O6" s="471"/>
      <c r="P6" s="471"/>
    </row>
    <row r="7" spans="1:16" ht="12.75">
      <c r="A7" s="468" t="s">
        <v>574</v>
      </c>
      <c r="B7" s="468" t="s">
        <v>536</v>
      </c>
      <c r="C7" s="916"/>
      <c r="D7" s="915"/>
      <c r="E7" s="915"/>
      <c r="F7" s="472"/>
      <c r="G7" s="470"/>
      <c r="H7" s="470"/>
      <c r="I7" s="470"/>
      <c r="J7" s="470"/>
      <c r="K7" s="470"/>
      <c r="L7" s="470"/>
      <c r="M7" s="472">
        <f>C26/C27</f>
        <v>0.09550561797752809</v>
      </c>
      <c r="N7" s="471">
        <f>N12*M7</f>
        <v>6960799.886516854</v>
      </c>
      <c r="O7" s="471">
        <f>O12*M7</f>
        <v>6924830.52247191</v>
      </c>
      <c r="P7" s="471">
        <f>P12*M7</f>
        <v>7159663.365168539</v>
      </c>
    </row>
    <row r="8" spans="1:16" ht="12.75">
      <c r="A8" s="423"/>
      <c r="B8" s="423"/>
      <c r="C8" s="916"/>
      <c r="D8" s="915"/>
      <c r="E8" s="915"/>
      <c r="F8" s="472"/>
      <c r="G8" s="470"/>
      <c r="H8" s="470"/>
      <c r="I8" s="470"/>
      <c r="J8" s="470"/>
      <c r="K8" s="470"/>
      <c r="L8" s="470"/>
      <c r="M8" s="472"/>
      <c r="N8" s="471">
        <f>5о!J10*5о!M10</f>
        <v>0</v>
      </c>
      <c r="O8" s="471">
        <f>5о!K10*5о!N10</f>
        <v>0</v>
      </c>
      <c r="P8" s="471">
        <f>5о!L10*5о!O10</f>
        <v>0</v>
      </c>
    </row>
    <row r="9" spans="1:16" ht="12.75">
      <c r="A9" s="473" t="s">
        <v>235</v>
      </c>
      <c r="B9" s="473" t="s">
        <v>538</v>
      </c>
      <c r="C9" s="474">
        <f>График!V2</f>
        <v>745325.24</v>
      </c>
      <c r="D9" s="474">
        <f>График!V3</f>
        <v>770325.24</v>
      </c>
      <c r="E9" s="474">
        <f>График!V4</f>
        <v>770325.24</v>
      </c>
      <c r="F9" s="472"/>
      <c r="G9" s="475">
        <f>6о!J8*6о!M8+6о!J9*6о!M9</f>
        <v>745325.24</v>
      </c>
      <c r="H9" s="475">
        <f>6о!K8*6о!N8+6о!K9*6о!N9</f>
        <v>770325.24</v>
      </c>
      <c r="I9" s="475">
        <f>6о!L8*6о!O8+6о!L9*6о!O9</f>
        <v>770325.24</v>
      </c>
      <c r="J9" s="475">
        <f>C9-G9</f>
        <v>0</v>
      </c>
      <c r="K9" s="475">
        <f>D9-H9</f>
        <v>0</v>
      </c>
      <c r="L9" s="475">
        <f>E9-I9</f>
        <v>0</v>
      </c>
      <c r="M9" s="472" t="s">
        <v>575</v>
      </c>
      <c r="N9" s="476">
        <f>'1РДО о'!S9+'1РДО о'!S10</f>
        <v>0</v>
      </c>
      <c r="O9" s="476">
        <f>'1РДО о'!T9+'1РДО о'!T10</f>
        <v>0</v>
      </c>
      <c r="P9" s="476">
        <f>'1РДО о'!U9+'1РДО о'!U10</f>
        <v>0</v>
      </c>
    </row>
    <row r="10" spans="1:16" ht="12.75">
      <c r="A10" s="423"/>
      <c r="B10" s="423"/>
      <c r="C10" s="423"/>
      <c r="D10" s="475"/>
      <c r="E10" s="475"/>
      <c r="F10" s="472"/>
      <c r="G10" s="475"/>
      <c r="H10" s="475"/>
      <c r="I10" s="475"/>
      <c r="J10" s="475"/>
      <c r="K10" s="475"/>
      <c r="L10" s="475"/>
      <c r="M10" s="472"/>
      <c r="N10" s="476">
        <f>'2 П о'!R9+'2 П о'!R10</f>
        <v>0</v>
      </c>
      <c r="O10" s="476">
        <f>'2 П о'!S9+'2 П о'!S10</f>
        <v>0</v>
      </c>
      <c r="P10" s="476">
        <f>'2 П о'!T9+'2 П о'!T10</f>
        <v>0</v>
      </c>
    </row>
    <row r="11" spans="1:16" ht="12.75">
      <c r="A11" s="477" t="s">
        <v>534</v>
      </c>
      <c r="B11" s="477" t="s">
        <v>539</v>
      </c>
      <c r="C11" s="478">
        <f>График!W2</f>
        <v>4751809</v>
      </c>
      <c r="D11" s="478">
        <f>График!W3</f>
        <v>5282900</v>
      </c>
      <c r="E11" s="478">
        <f>График!W4</f>
        <v>5272900</v>
      </c>
      <c r="F11" s="472"/>
      <c r="G11" s="475">
        <f>'7к,о'!H23*'7к,о'!K23+'7к,о'!H24*'7к,о'!K24+'7к,о'!H25*'7к,о'!K25</f>
        <v>4751809</v>
      </c>
      <c r="H11" s="475">
        <f>'7к,о'!I23*'7к,о'!L23+'7к,о'!I24*'7к,о'!L24+'7к,о'!I25*'7к,о'!L25</f>
        <v>5282899.999999999</v>
      </c>
      <c r="I11" s="475">
        <f>'7к,о'!J23*'7к,о'!M23+'7к,о'!J24*'7к,о'!M24+'7к,о'!J25*'7к,о'!M25</f>
        <v>5272899.999999999</v>
      </c>
      <c r="J11" s="475">
        <f>C11-G11</f>
        <v>0</v>
      </c>
      <c r="K11" s="475">
        <f>D11-H11</f>
        <v>0</v>
      </c>
      <c r="L11" s="475">
        <f>E11-I11</f>
        <v>0</v>
      </c>
      <c r="M11" s="472"/>
      <c r="N11" s="479">
        <f>SUM(N3:N10)</f>
        <v>73153462.4</v>
      </c>
      <c r="O11" s="479">
        <f>SUM(O3:O10)</f>
        <v>72776842</v>
      </c>
      <c r="P11" s="479">
        <f>SUM(P3:P10)</f>
        <v>75235680</v>
      </c>
    </row>
    <row r="12" spans="1:16" ht="12.75">
      <c r="A12" s="423"/>
      <c r="B12" s="423"/>
      <c r="C12" s="423"/>
      <c r="D12" s="475"/>
      <c r="E12" s="475"/>
      <c r="F12" s="472"/>
      <c r="G12" s="475"/>
      <c r="H12" s="475"/>
      <c r="I12" s="475"/>
      <c r="J12" s="475"/>
      <c r="K12" s="475"/>
      <c r="L12" s="475"/>
      <c r="M12" s="472"/>
      <c r="N12" s="479">
        <f>C3-N10-N9-N8-N6-N4</f>
        <v>72883669.4</v>
      </c>
      <c r="O12" s="479">
        <f>D3-O10-O9-O8-O6-O4</f>
        <v>72507049</v>
      </c>
      <c r="P12" s="479">
        <f>E3-P10-P9-P8-P6-P4</f>
        <v>74965887</v>
      </c>
    </row>
    <row r="13" spans="1:16" ht="12.75">
      <c r="A13" s="480" t="s">
        <v>576</v>
      </c>
      <c r="B13" s="480" t="s">
        <v>540</v>
      </c>
      <c r="C13" s="481"/>
      <c r="D13" s="481"/>
      <c r="E13" s="481"/>
      <c r="F13" s="482">
        <f>'[6]нормативы по ступеням'!D161</f>
        <v>35465</v>
      </c>
      <c r="G13" s="475"/>
      <c r="H13" s="475"/>
      <c r="I13" s="475"/>
      <c r="J13" s="475">
        <f>C13-G13</f>
        <v>0</v>
      </c>
      <c r="K13" s="475">
        <f>D13-H13</f>
        <v>0</v>
      </c>
      <c r="L13" s="475">
        <f>E13-I13</f>
        <v>0</v>
      </c>
      <c r="M13" s="472"/>
      <c r="N13" s="479"/>
      <c r="O13" s="479"/>
      <c r="P13" s="479"/>
    </row>
    <row r="14" spans="1:16" ht="12.75">
      <c r="A14" s="423"/>
      <c r="B14" s="423"/>
      <c r="C14" s="423"/>
      <c r="D14" s="475"/>
      <c r="E14" s="475"/>
      <c r="F14" s="472"/>
      <c r="G14" s="475"/>
      <c r="H14" s="475"/>
      <c r="I14" s="475"/>
      <c r="J14" s="475"/>
      <c r="K14" s="475"/>
      <c r="L14" s="475"/>
      <c r="M14" s="472"/>
      <c r="N14" s="479">
        <f>C3-N11</f>
        <v>0</v>
      </c>
      <c r="O14" s="479">
        <f>D3-O11</f>
        <v>0</v>
      </c>
      <c r="P14" s="479">
        <f>E3-P11</f>
        <v>0</v>
      </c>
    </row>
    <row r="15" spans="1:16" ht="12.75">
      <c r="A15" s="483" t="s">
        <v>577</v>
      </c>
      <c r="B15" s="483" t="s">
        <v>578</v>
      </c>
      <c r="C15" s="484">
        <f>График!Y2</f>
        <v>84312.25</v>
      </c>
      <c r="D15" s="484">
        <f>График!Y3</f>
        <v>138836.29</v>
      </c>
      <c r="E15" s="484">
        <f>График!Y4</f>
        <v>138836.29</v>
      </c>
      <c r="F15" s="482"/>
      <c r="G15" s="475">
        <f>'Ч2. 1к,о'!H24*'Ч2. 1к,о'!K24</f>
        <v>84312.25</v>
      </c>
      <c r="H15" s="475">
        <f>'Ч2. 1к,о'!I24*'Ч2. 1к,о'!L24</f>
        <v>138836.29</v>
      </c>
      <c r="I15" s="475">
        <f>'Ч2. 1к,о'!J24*'Ч2. 1к,о'!M24</f>
        <v>138836.29</v>
      </c>
      <c r="J15" s="475">
        <f>C15-G15</f>
        <v>0</v>
      </c>
      <c r="K15" s="475">
        <f>D15-H15</f>
        <v>0</v>
      </c>
      <c r="L15" s="475">
        <f>E15-I15</f>
        <v>0</v>
      </c>
      <c r="M15" s="472"/>
      <c r="N15" s="479"/>
      <c r="O15" s="479"/>
      <c r="P15" s="15"/>
    </row>
    <row r="16" spans="4:16" ht="12.75"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9"/>
      <c r="O16" s="479"/>
      <c r="P16" s="15"/>
    </row>
    <row r="17" spans="3:16" ht="12.75">
      <c r="C17" s="472">
        <f>SUM(C3:C15)</f>
        <v>78734908.89</v>
      </c>
      <c r="D17" s="472">
        <f>SUM(D3:D15)</f>
        <v>78968903.53</v>
      </c>
      <c r="E17" s="472">
        <f>SUM(E3:E15)</f>
        <v>81417741.53</v>
      </c>
      <c r="F17" s="472"/>
      <c r="G17" s="472">
        <f>SUM(G3:G15)</f>
        <v>78734908.89</v>
      </c>
      <c r="H17" s="472">
        <f>SUM(H3:H15)</f>
        <v>78968903.53</v>
      </c>
      <c r="I17" s="472">
        <f>SUM(I3:I15)</f>
        <v>81417741.53</v>
      </c>
      <c r="J17" s="472">
        <f>C17-G17</f>
        <v>0</v>
      </c>
      <c r="K17" s="472">
        <f>D17-H17</f>
        <v>0</v>
      </c>
      <c r="L17" s="472">
        <f>E17-I17</f>
        <v>0</v>
      </c>
      <c r="M17" s="472"/>
      <c r="N17" s="479">
        <f>G3-N9-N10</f>
        <v>0</v>
      </c>
      <c r="O17" s="479">
        <f>H3-O9-O10</f>
        <v>0</v>
      </c>
      <c r="P17" s="479">
        <f>I3-P9-P10</f>
        <v>0</v>
      </c>
    </row>
    <row r="18" spans="4:16" ht="12.75"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9"/>
      <c r="O18" s="479"/>
      <c r="P18" s="15"/>
    </row>
    <row r="19" spans="3:16" ht="12.75">
      <c r="C19" s="472">
        <f>График!Z2-C17</f>
        <v>0</v>
      </c>
      <c r="D19" s="472">
        <f>График!Z3-расчет!D17</f>
        <v>0</v>
      </c>
      <c r="E19" s="472">
        <f>График!Z4-расчет!E17</f>
        <v>0</v>
      </c>
      <c r="F19" s="472"/>
      <c r="G19" s="472"/>
      <c r="H19" s="472"/>
      <c r="I19" s="472"/>
      <c r="J19" s="472"/>
      <c r="K19" s="472"/>
      <c r="L19" s="472"/>
      <c r="M19" s="472"/>
      <c r="N19" s="479">
        <f>G4-N3-N4</f>
        <v>0</v>
      </c>
      <c r="O19" s="479">
        <f>H4-O3-O4</f>
        <v>0</v>
      </c>
      <c r="P19" s="479">
        <f>I4-P3-P4</f>
        <v>0</v>
      </c>
    </row>
    <row r="20" spans="4:16" ht="12.75">
      <c r="D20" s="472"/>
      <c r="E20" s="472"/>
      <c r="F20" s="472"/>
      <c r="G20" s="475" t="s">
        <v>579</v>
      </c>
      <c r="H20" s="475"/>
      <c r="I20" s="475"/>
      <c r="J20" s="472"/>
      <c r="K20" s="472"/>
      <c r="L20" s="472"/>
      <c r="M20" s="472"/>
      <c r="N20" s="479"/>
      <c r="O20" s="479"/>
      <c r="P20" s="15"/>
    </row>
    <row r="21" spans="4:16" ht="12.75">
      <c r="D21" s="472"/>
      <c r="E21" s="472"/>
      <c r="F21" s="472"/>
      <c r="G21" s="485">
        <v>2021</v>
      </c>
      <c r="H21" s="608">
        <v>2022</v>
      </c>
      <c r="I21" s="608">
        <v>2023</v>
      </c>
      <c r="J21" s="472"/>
      <c r="K21" s="472"/>
      <c r="L21" s="472"/>
      <c r="M21" s="472"/>
      <c r="N21" s="479">
        <f>G5-N5-N6</f>
        <v>0</v>
      </c>
      <c r="O21" s="479">
        <f>H5-O5-O6</f>
        <v>0</v>
      </c>
      <c r="P21" s="479">
        <f>I5-P5-P6</f>
        <v>0</v>
      </c>
    </row>
    <row r="22" spans="1:16" ht="12.75">
      <c r="A22" s="732" t="s">
        <v>236</v>
      </c>
      <c r="B22" s="733"/>
      <c r="C22" s="734"/>
      <c r="D22" s="917" t="s">
        <v>239</v>
      </c>
      <c r="E22" s="918"/>
      <c r="F22" s="918"/>
      <c r="G22" s="607">
        <f>C17/A23</f>
        <v>442330.94882022473</v>
      </c>
      <c r="H22" s="607">
        <f>D17/B23</f>
        <v>436292.2846961326</v>
      </c>
      <c r="I22" s="607">
        <f>E17/C23</f>
        <v>493440.85775757575</v>
      </c>
      <c r="J22" s="472"/>
      <c r="K22" s="472"/>
      <c r="L22" s="472"/>
      <c r="M22" s="472"/>
      <c r="N22" s="479"/>
      <c r="O22" s="479"/>
      <c r="P22" s="15"/>
    </row>
    <row r="23" spans="1:16" ht="12.75">
      <c r="A23" s="112">
        <f>3о!R2</f>
        <v>178</v>
      </c>
      <c r="B23" s="112">
        <f>3о!S2</f>
        <v>181</v>
      </c>
      <c r="C23" s="112">
        <f>3о!T2</f>
        <v>165</v>
      </c>
      <c r="D23" s="112">
        <f>3о!U2</f>
        <v>0</v>
      </c>
      <c r="E23" s="112">
        <f>3о!V2</f>
        <v>0</v>
      </c>
      <c r="F23" s="112">
        <f>3о!W2</f>
        <v>0</v>
      </c>
      <c r="G23" s="472"/>
      <c r="H23" s="472"/>
      <c r="I23" s="472"/>
      <c r="J23" s="472"/>
      <c r="K23" s="472"/>
      <c r="L23" s="472"/>
      <c r="M23" s="472"/>
      <c r="N23" s="479">
        <f>G6-N7-N8</f>
        <v>0</v>
      </c>
      <c r="O23" s="479">
        <f>H6-O7-O8</f>
        <v>0</v>
      </c>
      <c r="P23" s="479">
        <f>I6-P7-P8</f>
        <v>0</v>
      </c>
    </row>
    <row r="24" spans="3:16" ht="12.75">
      <c r="C24">
        <f>3о!J8</f>
        <v>74</v>
      </c>
      <c r="D24" s="472">
        <f>'1РДО о'!J8</f>
        <v>0</v>
      </c>
      <c r="E24" s="472" t="s">
        <v>575</v>
      </c>
      <c r="F24" s="472"/>
      <c r="G24" s="472"/>
      <c r="H24" s="472"/>
      <c r="I24" s="472"/>
      <c r="J24" s="472"/>
      <c r="K24" s="472"/>
      <c r="L24" s="472"/>
      <c r="M24" s="472"/>
      <c r="N24" s="479"/>
      <c r="O24" s="479"/>
      <c r="P24" s="15"/>
    </row>
    <row r="25" spans="3:16" ht="12.75">
      <c r="C25">
        <f>4о!J8</f>
        <v>87</v>
      </c>
      <c r="D25" s="472"/>
      <c r="E25" s="472"/>
      <c r="F25" s="472"/>
      <c r="H25" s="68"/>
      <c r="I25" s="68"/>
      <c r="J25" s="68"/>
      <c r="N25" s="479">
        <f>'[5]График'!U2-'[5]Лист1'!N9-'[5]Лист1'!N10</f>
        <v>0</v>
      </c>
      <c r="O25" s="479">
        <f>'[5]График'!U3-'[5]Лист1'!O9-'[5]Лист1'!O10</f>
        <v>0</v>
      </c>
      <c r="P25" s="479">
        <f>'[5]График'!U4-'[5]Лист1'!P9-'[5]Лист1'!P10</f>
        <v>0</v>
      </c>
    </row>
    <row r="26" spans="3:16" ht="12.75">
      <c r="C26">
        <f>5о!J8</f>
        <v>17</v>
      </c>
      <c r="N26" s="15"/>
      <c r="O26" s="15"/>
      <c r="P26" s="15"/>
    </row>
    <row r="27" spans="3:16" ht="12.75">
      <c r="C27">
        <f>SUM(C24:C26)</f>
        <v>178</v>
      </c>
      <c r="D27" s="472">
        <f>C27+D24</f>
        <v>178</v>
      </c>
      <c r="N27" s="15"/>
      <c r="O27" s="15"/>
      <c r="P27" s="15"/>
    </row>
    <row r="28" spans="14:16" ht="12.75">
      <c r="N28" s="15"/>
      <c r="O28" s="15"/>
      <c r="P28" s="15"/>
    </row>
  </sheetData>
  <sheetProtection/>
  <mergeCells count="5">
    <mergeCell ref="C3:C8"/>
    <mergeCell ref="D3:D8"/>
    <mergeCell ref="E3:E8"/>
    <mergeCell ref="A22:C22"/>
    <mergeCell ref="D22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AF66"/>
  <sheetViews>
    <sheetView view="pageBreakPreview" zoomScale="80" zoomScaleSheetLayoutView="80" zoomScalePageLayoutView="0" workbookViewId="0" topLeftCell="B1">
      <selection activeCell="H29" sqref="H29"/>
    </sheetView>
  </sheetViews>
  <sheetFormatPr defaultColWidth="8.875" defaultRowHeight="12.75"/>
  <cols>
    <col min="1" max="1" width="34.25390625" style="76" customWidth="1"/>
    <col min="2" max="2" width="24.00390625" style="76" customWidth="1"/>
    <col min="3" max="3" width="12.375" style="76" customWidth="1"/>
    <col min="4" max="4" width="13.75390625" style="76" customWidth="1"/>
    <col min="5" max="6" width="12.875" style="76" customWidth="1"/>
    <col min="7" max="7" width="14.25390625" style="76" customWidth="1"/>
    <col min="8" max="9" width="14.25390625" style="76" bestFit="1" customWidth="1"/>
    <col min="10" max="10" width="14.375" style="76" hidden="1" customWidth="1"/>
    <col min="11" max="11" width="12.875" style="76" hidden="1" customWidth="1"/>
    <col min="12" max="12" width="12.375" style="76" hidden="1" customWidth="1"/>
    <col min="13" max="13" width="12.25390625" style="76" hidden="1" customWidth="1"/>
    <col min="14" max="14" width="13.00390625" style="76" hidden="1" customWidth="1"/>
    <col min="15" max="15" width="13.125" style="76" hidden="1" customWidth="1"/>
    <col min="16" max="16" width="12.25390625" style="76" hidden="1" customWidth="1"/>
    <col min="17" max="17" width="13.375" style="76" hidden="1" customWidth="1"/>
    <col min="18" max="18" width="13.625" style="76" hidden="1" customWidth="1"/>
    <col min="19" max="19" width="14.75390625" style="76" bestFit="1" customWidth="1"/>
    <col min="20" max="21" width="15.625" style="76" customWidth="1"/>
    <col min="22" max="22" width="12.875" style="76" customWidth="1"/>
    <col min="23" max="25" width="13.00390625" style="76" customWidth="1"/>
    <col min="26" max="26" width="18.375" style="76" customWidth="1"/>
    <col min="27" max="28" width="13.00390625" style="76" customWidth="1"/>
    <col min="29" max="29" width="8.875" style="76" customWidth="1"/>
    <col min="30" max="30" width="16.75390625" style="76" customWidth="1"/>
    <col min="31" max="16384" width="8.875" style="76" customWidth="1"/>
  </cols>
  <sheetData>
    <row r="1" spans="1:32" s="445" customFormat="1" ht="49.5" customHeight="1">
      <c r="A1" s="652"/>
      <c r="B1" s="653"/>
      <c r="C1" s="929" t="s">
        <v>602</v>
      </c>
      <c r="D1" s="929"/>
      <c r="E1" s="929"/>
      <c r="F1" s="929"/>
      <c r="G1" s="929"/>
      <c r="H1" s="929"/>
      <c r="I1" s="929"/>
      <c r="J1" s="611"/>
      <c r="K1" s="611"/>
      <c r="L1" s="630"/>
      <c r="M1" s="630"/>
      <c r="N1" s="630"/>
      <c r="O1" s="630"/>
      <c r="P1" s="630"/>
      <c r="Q1" s="630"/>
      <c r="R1" s="630"/>
      <c r="T1" s="169">
        <v>1</v>
      </c>
      <c r="U1" s="169" t="s">
        <v>570</v>
      </c>
      <c r="V1" s="169">
        <v>4</v>
      </c>
      <c r="W1" s="169">
        <v>5</v>
      </c>
      <c r="X1" s="169">
        <v>6</v>
      </c>
      <c r="Y1" s="169" t="s">
        <v>530</v>
      </c>
      <c r="Z1" s="169" t="s">
        <v>568</v>
      </c>
      <c r="AA1" s="169" t="s">
        <v>193</v>
      </c>
      <c r="AD1" s="554">
        <f>расчет!D27</f>
        <v>178</v>
      </c>
      <c r="AE1" s="554">
        <f>AD1-AF1</f>
        <v>178</v>
      </c>
      <c r="AF1" s="554">
        <f>расчет!D24</f>
        <v>0</v>
      </c>
    </row>
    <row r="2" spans="1:32" ht="15">
      <c r="A2" s="652"/>
      <c r="B2" s="653"/>
      <c r="C2" s="653"/>
      <c r="D2" s="653"/>
      <c r="E2" s="652"/>
      <c r="F2" s="654"/>
      <c r="G2" s="655"/>
      <c r="H2" s="654"/>
      <c r="I2" s="654"/>
      <c r="J2" s="628"/>
      <c r="K2" s="628"/>
      <c r="L2" s="628"/>
      <c r="M2" s="628"/>
      <c r="N2" s="628"/>
      <c r="O2" s="628"/>
      <c r="P2" s="628"/>
      <c r="Q2" s="628"/>
      <c r="R2" s="628"/>
      <c r="S2" s="610">
        <v>21</v>
      </c>
      <c r="T2" s="446">
        <f>G13+G14+G16+G17+G18+G28-U2</f>
        <v>73153462.4</v>
      </c>
      <c r="U2" s="446">
        <f>AD3*AF3</f>
        <v>0</v>
      </c>
      <c r="V2" s="446">
        <f>G19+G20+G21+G22+G23</f>
        <v>745325.24</v>
      </c>
      <c r="W2" s="446">
        <f>G15+G24+G25+G26+G27</f>
        <v>4751809</v>
      </c>
      <c r="X2" s="446"/>
      <c r="Y2" s="446">
        <f>G29</f>
        <v>84312.25</v>
      </c>
      <c r="Z2" s="446">
        <f>SUBTOTAL(9,T2:Y2)</f>
        <v>78734908.89</v>
      </c>
      <c r="AA2" s="446">
        <f>G11-Z2</f>
        <v>0</v>
      </c>
      <c r="AD2" s="555"/>
      <c r="AE2" s="555"/>
      <c r="AF2" s="555">
        <f>AF1/AD1</f>
        <v>0</v>
      </c>
    </row>
    <row r="3" spans="1:32" ht="15">
      <c r="A3" s="922" t="s">
        <v>603</v>
      </c>
      <c r="B3" s="922"/>
      <c r="C3" s="922"/>
      <c r="D3" s="922"/>
      <c r="E3" s="922"/>
      <c r="F3" s="922"/>
      <c r="G3" s="922"/>
      <c r="H3" s="922"/>
      <c r="I3" s="922"/>
      <c r="J3" s="628"/>
      <c r="K3" s="628"/>
      <c r="L3" s="628"/>
      <c r="M3" s="628"/>
      <c r="N3" s="628"/>
      <c r="O3" s="628"/>
      <c r="P3" s="628"/>
      <c r="Q3" s="628"/>
      <c r="R3" s="628"/>
      <c r="S3" s="610">
        <v>22</v>
      </c>
      <c r="T3" s="556">
        <f>H13+H14+H16+H17+H18+H28-U3</f>
        <v>72776842</v>
      </c>
      <c r="U3" s="446">
        <f>AD4*AF4</f>
        <v>0</v>
      </c>
      <c r="V3" s="447">
        <f>H19+H20+H21+H22+H23</f>
        <v>770325.24</v>
      </c>
      <c r="W3" s="447">
        <f>H15+H24+H25+H26+H27</f>
        <v>5282900</v>
      </c>
      <c r="X3" s="446"/>
      <c r="Y3" s="446">
        <f>H29</f>
        <v>138836.29</v>
      </c>
      <c r="Z3" s="446">
        <f>SUBTOTAL(9,T3:Y3)</f>
        <v>78968903.53</v>
      </c>
      <c r="AA3" s="446">
        <f>H11-Z3</f>
        <v>0</v>
      </c>
      <c r="AD3" s="556">
        <f>G13+G14+G16+G17+G18+G28</f>
        <v>73153462.4</v>
      </c>
      <c r="AE3" s="555"/>
      <c r="AF3" s="555">
        <f>AF2</f>
        <v>0</v>
      </c>
    </row>
    <row r="4" spans="1:32" ht="14.25" customHeight="1">
      <c r="A4" s="922" t="s">
        <v>604</v>
      </c>
      <c r="B4" s="922"/>
      <c r="C4" s="922"/>
      <c r="D4" s="922"/>
      <c r="E4" s="922"/>
      <c r="F4" s="922"/>
      <c r="G4" s="922"/>
      <c r="H4" s="922"/>
      <c r="I4" s="922"/>
      <c r="J4" s="631"/>
      <c r="K4" s="631"/>
      <c r="L4" s="631"/>
      <c r="M4" s="631"/>
      <c r="N4" s="631"/>
      <c r="O4" s="631"/>
      <c r="P4" s="631"/>
      <c r="Q4" s="631"/>
      <c r="R4" s="631"/>
      <c r="S4" s="610">
        <v>23</v>
      </c>
      <c r="T4" s="446">
        <f>I13+I14+I16+I17+I18+I28-U4</f>
        <v>75235680</v>
      </c>
      <c r="U4" s="446">
        <f>AD5*AF5</f>
        <v>0</v>
      </c>
      <c r="V4" s="447">
        <f>I19+I20+I21+I22+I23</f>
        <v>770325.24</v>
      </c>
      <c r="W4" s="447">
        <f>I15+I24+I25+I26+I27</f>
        <v>5272900</v>
      </c>
      <c r="X4" s="446"/>
      <c r="Y4" s="446">
        <f>I29</f>
        <v>138836.29</v>
      </c>
      <c r="Z4" s="446">
        <f>SUBTOTAL(9,T4:Y4)</f>
        <v>81417741.53</v>
      </c>
      <c r="AA4" s="446">
        <f>I11-Z4</f>
        <v>0</v>
      </c>
      <c r="AD4" s="556">
        <f>H13+H14+H16+H17+H18+H28</f>
        <v>72776842</v>
      </c>
      <c r="AE4" s="555"/>
      <c r="AF4" s="555">
        <f>AF3</f>
        <v>0</v>
      </c>
    </row>
    <row r="5" spans="1:32" ht="15">
      <c r="A5" s="922" t="s">
        <v>605</v>
      </c>
      <c r="B5" s="922"/>
      <c r="C5" s="922"/>
      <c r="D5" s="922"/>
      <c r="E5" s="922"/>
      <c r="F5" s="922"/>
      <c r="G5" s="922"/>
      <c r="H5" s="922"/>
      <c r="I5" s="922"/>
      <c r="J5" s="632"/>
      <c r="K5" s="632"/>
      <c r="L5" s="632"/>
      <c r="M5" s="632"/>
      <c r="N5" s="632"/>
      <c r="O5" s="632"/>
      <c r="P5" s="632"/>
      <c r="Q5" s="633"/>
      <c r="R5" s="634"/>
      <c r="AD5" s="556">
        <f>I13+I14+I16+I17+I18+I28</f>
        <v>75235680</v>
      </c>
      <c r="AE5" s="555"/>
      <c r="AF5" s="555">
        <f>AF4</f>
        <v>0</v>
      </c>
    </row>
    <row r="6" spans="1:18" ht="15">
      <c r="A6" s="930" t="s">
        <v>315</v>
      </c>
      <c r="B6" s="930"/>
      <c r="C6" s="930"/>
      <c r="D6" s="930"/>
      <c r="E6" s="930"/>
      <c r="F6" s="930"/>
      <c r="G6" s="930"/>
      <c r="H6" s="930"/>
      <c r="I6" s="930"/>
      <c r="J6" s="629"/>
      <c r="K6" s="629"/>
      <c r="L6" s="629"/>
      <c r="M6" s="629"/>
      <c r="N6" s="629"/>
      <c r="O6" s="629"/>
      <c r="P6" s="629"/>
      <c r="Q6" s="629"/>
      <c r="R6" s="629"/>
    </row>
    <row r="7" spans="1:18" ht="15">
      <c r="A7" s="657"/>
      <c r="B7" s="656"/>
      <c r="C7" s="656"/>
      <c r="D7" s="656"/>
      <c r="E7" s="657"/>
      <c r="F7" s="657"/>
      <c r="G7" s="448"/>
      <c r="H7" s="658"/>
      <c r="I7" s="659"/>
      <c r="J7" s="612"/>
      <c r="K7" s="612"/>
      <c r="L7" s="612"/>
      <c r="M7" s="612"/>
      <c r="N7" s="612"/>
      <c r="O7" s="612"/>
      <c r="P7" s="612"/>
      <c r="Q7" s="613"/>
      <c r="R7" s="613"/>
    </row>
    <row r="8" spans="1:22" s="451" customFormat="1" ht="15">
      <c r="A8" s="931" t="s">
        <v>528</v>
      </c>
      <c r="B8" s="931"/>
      <c r="C8" s="931"/>
      <c r="D8" s="931"/>
      <c r="E8" s="931"/>
      <c r="F8" s="931"/>
      <c r="G8" s="931"/>
      <c r="H8" s="931"/>
      <c r="I8" s="931"/>
      <c r="J8" s="615"/>
      <c r="K8" s="615"/>
      <c r="L8" s="615"/>
      <c r="M8" s="615"/>
      <c r="N8" s="615"/>
      <c r="O8" s="615"/>
      <c r="P8" s="615"/>
      <c r="Q8" s="632"/>
      <c r="R8" s="632"/>
      <c r="S8" s="462"/>
      <c r="T8" s="463"/>
      <c r="U8" s="463"/>
      <c r="V8" s="463"/>
    </row>
    <row r="9" spans="1:22" s="452" customFormat="1" ht="15">
      <c r="A9" s="924" t="s">
        <v>172</v>
      </c>
      <c r="B9" s="924" t="s">
        <v>606</v>
      </c>
      <c r="C9" s="924" t="s">
        <v>607</v>
      </c>
      <c r="D9" s="924" t="s">
        <v>608</v>
      </c>
      <c r="E9" s="924" t="s">
        <v>249</v>
      </c>
      <c r="F9" s="927" t="s">
        <v>173</v>
      </c>
      <c r="G9" s="919" t="s">
        <v>609</v>
      </c>
      <c r="H9" s="921" t="s">
        <v>610</v>
      </c>
      <c r="I9" s="921"/>
      <c r="J9" s="616"/>
      <c r="K9" s="616"/>
      <c r="L9" s="616"/>
      <c r="M9" s="616"/>
      <c r="N9" s="616"/>
      <c r="O9" s="616"/>
      <c r="P9" s="616"/>
      <c r="Q9" s="617"/>
      <c r="R9" s="617"/>
      <c r="S9" s="606"/>
      <c r="T9" s="461"/>
      <c r="U9" s="461"/>
      <c r="V9" s="461"/>
    </row>
    <row r="10" spans="1:22" s="452" customFormat="1" ht="30.75" customHeight="1">
      <c r="A10" s="925"/>
      <c r="B10" s="925"/>
      <c r="C10" s="925"/>
      <c r="D10" s="925"/>
      <c r="E10" s="926"/>
      <c r="F10" s="928"/>
      <c r="G10" s="920"/>
      <c r="H10" s="660" t="s">
        <v>581</v>
      </c>
      <c r="I10" s="660" t="s">
        <v>587</v>
      </c>
      <c r="J10" s="616"/>
      <c r="K10" s="616"/>
      <c r="L10" s="616"/>
      <c r="M10" s="616"/>
      <c r="N10" s="616"/>
      <c r="O10" s="616"/>
      <c r="P10" s="616"/>
      <c r="Q10" s="617"/>
      <c r="R10" s="617"/>
      <c r="S10" s="606"/>
      <c r="T10" s="454"/>
      <c r="U10" s="454"/>
      <c r="V10" s="454"/>
    </row>
    <row r="11" spans="1:19" s="452" customFormat="1" ht="42.75">
      <c r="A11" s="661" t="s">
        <v>174</v>
      </c>
      <c r="B11" s="662" t="s">
        <v>175</v>
      </c>
      <c r="C11" s="662" t="s">
        <v>175</v>
      </c>
      <c r="D11" s="662" t="s">
        <v>175</v>
      </c>
      <c r="E11" s="662" t="s">
        <v>175</v>
      </c>
      <c r="F11" s="662" t="s">
        <v>175</v>
      </c>
      <c r="G11" s="449">
        <f>SUM(G13:G39)</f>
        <v>78734908.89000002</v>
      </c>
      <c r="H11" s="663">
        <f>SUM(H13:H39)</f>
        <v>78968903.53000002</v>
      </c>
      <c r="I11" s="663">
        <f>SUM(I13:I39)</f>
        <v>81417741.53000002</v>
      </c>
      <c r="J11" s="617"/>
      <c r="K11" s="617"/>
      <c r="L11" s="617"/>
      <c r="M11" s="617"/>
      <c r="N11" s="617"/>
      <c r="O11" s="617"/>
      <c r="P11" s="617"/>
      <c r="Q11" s="619"/>
      <c r="R11" s="619"/>
      <c r="S11" s="457"/>
    </row>
    <row r="12" spans="1:19" s="452" customFormat="1" ht="15">
      <c r="A12" s="598" t="s">
        <v>176</v>
      </c>
      <c r="B12" s="664"/>
      <c r="C12" s="664"/>
      <c r="D12" s="664"/>
      <c r="E12" s="598"/>
      <c r="F12" s="598"/>
      <c r="G12" s="665"/>
      <c r="H12" s="657"/>
      <c r="I12" s="657"/>
      <c r="J12" s="617"/>
      <c r="K12" s="617"/>
      <c r="L12" s="617"/>
      <c r="M12" s="617"/>
      <c r="N12" s="617"/>
      <c r="O12" s="617"/>
      <c r="P12" s="617"/>
      <c r="Q12" s="619"/>
      <c r="R12" s="619"/>
      <c r="S12" s="457"/>
    </row>
    <row r="13" spans="1:19" s="452" customFormat="1" ht="60">
      <c r="A13" s="666" t="s">
        <v>611</v>
      </c>
      <c r="B13" s="212" t="s">
        <v>612</v>
      </c>
      <c r="C13" s="212"/>
      <c r="D13" s="212"/>
      <c r="E13" s="595" t="s">
        <v>177</v>
      </c>
      <c r="F13" s="595" t="s">
        <v>178</v>
      </c>
      <c r="G13" s="667">
        <v>11422562.4</v>
      </c>
      <c r="H13" s="597">
        <v>11013742</v>
      </c>
      <c r="I13" s="597">
        <v>13472580</v>
      </c>
      <c r="J13" s="622"/>
      <c r="K13" s="622"/>
      <c r="L13" s="622"/>
      <c r="M13" s="622"/>
      <c r="N13" s="622"/>
      <c r="O13" s="622"/>
      <c r="P13" s="622"/>
      <c r="Q13" s="622"/>
      <c r="R13" s="622"/>
      <c r="S13" s="686">
        <v>1</v>
      </c>
    </row>
    <row r="14" spans="1:19" s="452" customFormat="1" ht="90">
      <c r="A14" s="594" t="s">
        <v>613</v>
      </c>
      <c r="B14" s="212" t="s">
        <v>614</v>
      </c>
      <c r="C14" s="212"/>
      <c r="D14" s="212"/>
      <c r="E14" s="595" t="s">
        <v>177</v>
      </c>
      <c r="F14" s="595" t="s">
        <v>178</v>
      </c>
      <c r="G14" s="668">
        <f>25200-2200</f>
        <v>23000</v>
      </c>
      <c r="H14" s="597">
        <v>25200</v>
      </c>
      <c r="I14" s="597">
        <v>25200</v>
      </c>
      <c r="J14" s="622"/>
      <c r="K14" s="622"/>
      <c r="L14" s="622"/>
      <c r="M14" s="622"/>
      <c r="N14" s="622"/>
      <c r="O14" s="622"/>
      <c r="P14" s="622"/>
      <c r="Q14" s="622"/>
      <c r="R14" s="622"/>
      <c r="S14" s="686">
        <v>1</v>
      </c>
    </row>
    <row r="15" spans="1:21" s="452" customFormat="1" ht="45">
      <c r="A15" s="598" t="s">
        <v>615</v>
      </c>
      <c r="B15" s="212" t="s">
        <v>616</v>
      </c>
      <c r="C15" s="212"/>
      <c r="D15" s="212"/>
      <c r="E15" s="599" t="s">
        <v>177</v>
      </c>
      <c r="F15" s="595" t="s">
        <v>178</v>
      </c>
      <c r="G15" s="669">
        <f>414400-112088+198889</f>
        <v>501201</v>
      </c>
      <c r="H15" s="600">
        <v>660000</v>
      </c>
      <c r="I15" s="600">
        <v>650000</v>
      </c>
      <c r="J15" s="623"/>
      <c r="K15" s="623"/>
      <c r="L15" s="623"/>
      <c r="M15" s="623"/>
      <c r="N15" s="623"/>
      <c r="O15" s="623"/>
      <c r="P15" s="623"/>
      <c r="Q15" s="617"/>
      <c r="R15" s="617"/>
      <c r="S15" s="687">
        <v>5</v>
      </c>
      <c r="T15" s="455"/>
      <c r="U15" s="455"/>
    </row>
    <row r="16" spans="1:19" s="452" customFormat="1" ht="30">
      <c r="A16" s="598" t="s">
        <v>617</v>
      </c>
      <c r="B16" s="212" t="s">
        <v>618</v>
      </c>
      <c r="C16" s="212"/>
      <c r="D16" s="670"/>
      <c r="E16" s="599" t="s">
        <v>179</v>
      </c>
      <c r="F16" s="595" t="s">
        <v>180</v>
      </c>
      <c r="G16" s="671">
        <v>61509000</v>
      </c>
      <c r="H16" s="672">
        <v>61509000</v>
      </c>
      <c r="I16" s="672">
        <v>61509000</v>
      </c>
      <c r="J16" s="623"/>
      <c r="K16" s="623"/>
      <c r="L16" s="623"/>
      <c r="M16" s="623"/>
      <c r="N16" s="623"/>
      <c r="O16" s="623"/>
      <c r="P16" s="623"/>
      <c r="Q16" s="617"/>
      <c r="R16" s="617"/>
      <c r="S16" s="687">
        <v>1</v>
      </c>
    </row>
    <row r="17" spans="1:19" s="452" customFormat="1" ht="45">
      <c r="A17" s="594" t="s">
        <v>619</v>
      </c>
      <c r="B17" s="664" t="s">
        <v>620</v>
      </c>
      <c r="C17" s="664"/>
      <c r="D17" s="664"/>
      <c r="E17" s="601" t="s">
        <v>179</v>
      </c>
      <c r="F17" s="602" t="s">
        <v>180</v>
      </c>
      <c r="G17" s="673">
        <v>44900</v>
      </c>
      <c r="H17" s="597">
        <v>44900</v>
      </c>
      <c r="I17" s="597">
        <v>44900</v>
      </c>
      <c r="J17" s="623"/>
      <c r="K17" s="623"/>
      <c r="L17" s="623"/>
      <c r="M17" s="623"/>
      <c r="N17" s="623"/>
      <c r="O17" s="623"/>
      <c r="P17" s="623"/>
      <c r="Q17" s="617"/>
      <c r="R17" s="617"/>
      <c r="S17" s="686">
        <v>1</v>
      </c>
    </row>
    <row r="18" spans="1:19" s="452" customFormat="1" ht="45">
      <c r="A18" s="598" t="s">
        <v>621</v>
      </c>
      <c r="B18" s="664" t="s">
        <v>622</v>
      </c>
      <c r="C18" s="664"/>
      <c r="D18" s="664"/>
      <c r="E18" s="595" t="s">
        <v>177</v>
      </c>
      <c r="F18" s="595" t="s">
        <v>178</v>
      </c>
      <c r="G18" s="674">
        <v>54000</v>
      </c>
      <c r="H18" s="590">
        <v>84000</v>
      </c>
      <c r="I18" s="590">
        <v>84000</v>
      </c>
      <c r="J18" s="619"/>
      <c r="K18" s="619"/>
      <c r="L18" s="619"/>
      <c r="M18" s="619"/>
      <c r="N18" s="619"/>
      <c r="O18" s="619"/>
      <c r="P18" s="619"/>
      <c r="Q18" s="617"/>
      <c r="R18" s="617"/>
      <c r="S18" s="686">
        <v>1</v>
      </c>
    </row>
    <row r="19" spans="1:19" s="452" customFormat="1" ht="30">
      <c r="A19" s="598" t="s">
        <v>623</v>
      </c>
      <c r="B19" s="664" t="s">
        <v>624</v>
      </c>
      <c r="C19" s="664"/>
      <c r="D19" s="664"/>
      <c r="E19" s="595" t="s">
        <v>177</v>
      </c>
      <c r="F19" s="595" t="s">
        <v>178</v>
      </c>
      <c r="G19" s="674">
        <f>5000-5000</f>
        <v>0</v>
      </c>
      <c r="H19" s="600">
        <v>5000</v>
      </c>
      <c r="I19" s="600">
        <v>5000</v>
      </c>
      <c r="J19" s="619"/>
      <c r="K19" s="619"/>
      <c r="L19" s="619"/>
      <c r="M19" s="619"/>
      <c r="N19" s="619"/>
      <c r="O19" s="619"/>
      <c r="P19" s="619"/>
      <c r="Q19" s="617"/>
      <c r="R19" s="617"/>
      <c r="S19" s="686">
        <v>4</v>
      </c>
    </row>
    <row r="20" spans="1:19" s="452" customFormat="1" ht="30">
      <c r="A20" s="594" t="s">
        <v>623</v>
      </c>
      <c r="B20" s="212" t="s">
        <v>625</v>
      </c>
      <c r="C20" s="664"/>
      <c r="D20" s="212"/>
      <c r="E20" s="602" t="s">
        <v>177</v>
      </c>
      <c r="F20" s="602" t="s">
        <v>178</v>
      </c>
      <c r="G20" s="673">
        <v>134290.34</v>
      </c>
      <c r="H20" s="675">
        <v>154290.34</v>
      </c>
      <c r="I20" s="675">
        <v>154290.34</v>
      </c>
      <c r="J20" s="623"/>
      <c r="K20" s="623"/>
      <c r="L20" s="623"/>
      <c r="M20" s="623"/>
      <c r="N20" s="623"/>
      <c r="O20" s="623"/>
      <c r="P20" s="623"/>
      <c r="Q20" s="617"/>
      <c r="R20" s="617"/>
      <c r="S20" s="686">
        <v>4</v>
      </c>
    </row>
    <row r="21" spans="1:19" s="452" customFormat="1" ht="60">
      <c r="A21" s="594" t="s">
        <v>626</v>
      </c>
      <c r="B21" s="212" t="s">
        <v>627</v>
      </c>
      <c r="C21" s="664"/>
      <c r="D21" s="212"/>
      <c r="E21" s="602" t="s">
        <v>177</v>
      </c>
      <c r="F21" s="602" t="s">
        <v>178</v>
      </c>
      <c r="G21" s="676">
        <v>116315.5</v>
      </c>
      <c r="H21" s="600">
        <v>116315.5</v>
      </c>
      <c r="I21" s="600">
        <v>116315.5</v>
      </c>
      <c r="J21" s="623"/>
      <c r="K21" s="623"/>
      <c r="L21" s="623"/>
      <c r="M21" s="623"/>
      <c r="N21" s="623"/>
      <c r="O21" s="623"/>
      <c r="P21" s="623"/>
      <c r="Q21" s="617"/>
      <c r="R21" s="617"/>
      <c r="S21" s="686">
        <v>4</v>
      </c>
    </row>
    <row r="22" spans="1:19" s="452" customFormat="1" ht="60">
      <c r="A22" s="594" t="s">
        <v>628</v>
      </c>
      <c r="B22" s="212" t="s">
        <v>629</v>
      </c>
      <c r="C22" s="664"/>
      <c r="D22" s="212"/>
      <c r="E22" s="602" t="s">
        <v>177</v>
      </c>
      <c r="F22" s="602" t="s">
        <v>178</v>
      </c>
      <c r="G22" s="677">
        <v>197887.76</v>
      </c>
      <c r="H22" s="600">
        <v>197887.76</v>
      </c>
      <c r="I22" s="600">
        <v>197887.76</v>
      </c>
      <c r="J22" s="623"/>
      <c r="K22" s="623"/>
      <c r="L22" s="623"/>
      <c r="M22" s="623"/>
      <c r="N22" s="623"/>
      <c r="O22" s="623"/>
      <c r="P22" s="623"/>
      <c r="Q22" s="616"/>
      <c r="R22" s="616"/>
      <c r="S22" s="686">
        <v>4</v>
      </c>
    </row>
    <row r="23" spans="1:19" s="452" customFormat="1" ht="60">
      <c r="A23" s="594" t="s">
        <v>630</v>
      </c>
      <c r="B23" s="212" t="s">
        <v>631</v>
      </c>
      <c r="C23" s="664"/>
      <c r="D23" s="212"/>
      <c r="E23" s="602" t="s">
        <v>179</v>
      </c>
      <c r="F23" s="602" t="s">
        <v>183</v>
      </c>
      <c r="G23" s="677">
        <v>296831.64</v>
      </c>
      <c r="H23" s="600">
        <v>296831.64</v>
      </c>
      <c r="I23" s="600">
        <v>296831.64</v>
      </c>
      <c r="J23" s="623"/>
      <c r="K23" s="623"/>
      <c r="L23" s="623"/>
      <c r="M23" s="623"/>
      <c r="N23" s="623"/>
      <c r="O23" s="622"/>
      <c r="P23" s="623"/>
      <c r="Q23" s="622"/>
      <c r="R23" s="622"/>
      <c r="S23" s="686">
        <v>4</v>
      </c>
    </row>
    <row r="24" spans="1:19" s="452" customFormat="1" ht="90">
      <c r="A24" s="603" t="s">
        <v>632</v>
      </c>
      <c r="B24" s="212" t="s">
        <v>633</v>
      </c>
      <c r="C24" s="212"/>
      <c r="D24" s="212"/>
      <c r="E24" s="604" t="s">
        <v>179</v>
      </c>
      <c r="F24" s="605" t="s">
        <v>569</v>
      </c>
      <c r="G24" s="676">
        <v>643036</v>
      </c>
      <c r="H24" s="596">
        <v>643000</v>
      </c>
      <c r="I24" s="596">
        <v>643000</v>
      </c>
      <c r="J24" s="623"/>
      <c r="K24" s="623"/>
      <c r="L24" s="623"/>
      <c r="M24" s="623"/>
      <c r="N24" s="623"/>
      <c r="O24" s="623"/>
      <c r="P24" s="623"/>
      <c r="Q24" s="617"/>
      <c r="R24" s="617"/>
      <c r="S24" s="686">
        <v>5</v>
      </c>
    </row>
    <row r="25" spans="1:19" s="452" customFormat="1" ht="90">
      <c r="A25" s="603" t="s">
        <v>634</v>
      </c>
      <c r="B25" s="678" t="s">
        <v>635</v>
      </c>
      <c r="C25" s="678"/>
      <c r="D25" s="678"/>
      <c r="E25" s="604" t="s">
        <v>179</v>
      </c>
      <c r="F25" s="605" t="s">
        <v>529</v>
      </c>
      <c r="G25" s="677">
        <v>785932</v>
      </c>
      <c r="H25" s="600">
        <v>786000</v>
      </c>
      <c r="I25" s="600">
        <v>786000</v>
      </c>
      <c r="J25" s="623"/>
      <c r="K25" s="623"/>
      <c r="L25" s="623"/>
      <c r="M25" s="623"/>
      <c r="N25" s="623"/>
      <c r="O25" s="623"/>
      <c r="P25" s="623"/>
      <c r="Q25" s="622"/>
      <c r="R25" s="622"/>
      <c r="S25" s="686">
        <v>5</v>
      </c>
    </row>
    <row r="26" spans="1:19" s="452" customFormat="1" ht="90">
      <c r="A26" s="594" t="s">
        <v>636</v>
      </c>
      <c r="B26" s="678" t="s">
        <v>637</v>
      </c>
      <c r="C26" s="212"/>
      <c r="D26" s="678"/>
      <c r="E26" s="602" t="s">
        <v>177</v>
      </c>
      <c r="F26" s="602" t="s">
        <v>178</v>
      </c>
      <c r="G26" s="677">
        <v>193432</v>
      </c>
      <c r="H26" s="600">
        <v>193900</v>
      </c>
      <c r="I26" s="600">
        <v>193900</v>
      </c>
      <c r="J26" s="623"/>
      <c r="K26" s="623"/>
      <c r="L26" s="623"/>
      <c r="M26" s="623"/>
      <c r="N26" s="623"/>
      <c r="O26" s="623"/>
      <c r="P26" s="623"/>
      <c r="Q26" s="616"/>
      <c r="R26" s="616"/>
      <c r="S26" s="686">
        <v>5</v>
      </c>
    </row>
    <row r="27" spans="1:19" s="452" customFormat="1" ht="45">
      <c r="A27" s="598" t="s">
        <v>638</v>
      </c>
      <c r="B27" s="212" t="s">
        <v>639</v>
      </c>
      <c r="C27" s="212"/>
      <c r="D27" s="212"/>
      <c r="E27" s="599" t="s">
        <v>181</v>
      </c>
      <c r="F27" s="595" t="s">
        <v>182</v>
      </c>
      <c r="G27" s="671">
        <v>2628208</v>
      </c>
      <c r="H27" s="597">
        <v>3000000</v>
      </c>
      <c r="I27" s="597">
        <v>3000000</v>
      </c>
      <c r="J27" s="623"/>
      <c r="K27" s="623"/>
      <c r="L27" s="623"/>
      <c r="M27" s="623"/>
      <c r="N27" s="623"/>
      <c r="O27" s="623"/>
      <c r="P27" s="623"/>
      <c r="Q27" s="616"/>
      <c r="R27" s="616"/>
      <c r="S27" s="686">
        <v>5</v>
      </c>
    </row>
    <row r="28" spans="1:19" s="452" customFormat="1" ht="43.5">
      <c r="A28" s="598" t="s">
        <v>640</v>
      </c>
      <c r="B28" s="664" t="s">
        <v>641</v>
      </c>
      <c r="C28" s="212"/>
      <c r="D28" s="664"/>
      <c r="E28" s="595" t="s">
        <v>177</v>
      </c>
      <c r="F28" s="595" t="s">
        <v>178</v>
      </c>
      <c r="G28" s="676">
        <v>100000</v>
      </c>
      <c r="H28" s="589">
        <v>100000</v>
      </c>
      <c r="I28" s="589">
        <v>100000</v>
      </c>
      <c r="J28" s="623"/>
      <c r="K28" s="623"/>
      <c r="L28" s="623"/>
      <c r="M28" s="623"/>
      <c r="N28" s="623"/>
      <c r="O28" s="622"/>
      <c r="P28" s="623"/>
      <c r="Q28" s="622"/>
      <c r="R28" s="622"/>
      <c r="S28" s="688">
        <v>1</v>
      </c>
    </row>
    <row r="29" spans="1:19" s="452" customFormat="1" ht="45">
      <c r="A29" s="598" t="s">
        <v>642</v>
      </c>
      <c r="B29" s="678" t="s">
        <v>643</v>
      </c>
      <c r="C29" s="664"/>
      <c r="D29" s="670"/>
      <c r="E29" s="599" t="s">
        <v>177</v>
      </c>
      <c r="F29" s="595" t="s">
        <v>178</v>
      </c>
      <c r="G29" s="671">
        <v>84312.25</v>
      </c>
      <c r="H29" s="679">
        <v>138836.29</v>
      </c>
      <c r="I29" s="679">
        <v>138836.29</v>
      </c>
      <c r="J29" s="623"/>
      <c r="K29" s="623"/>
      <c r="L29" s="623"/>
      <c r="M29" s="623"/>
      <c r="N29" s="623"/>
      <c r="O29" s="623"/>
      <c r="P29" s="623"/>
      <c r="Q29" s="616"/>
      <c r="R29" s="616"/>
      <c r="S29" s="688" t="s">
        <v>530</v>
      </c>
    </row>
    <row r="30" spans="1:19" s="452" customFormat="1" ht="15">
      <c r="A30" s="659"/>
      <c r="B30" s="680"/>
      <c r="C30" s="680"/>
      <c r="D30" s="680"/>
      <c r="E30" s="659"/>
      <c r="F30" s="659"/>
      <c r="G30" s="681"/>
      <c r="H30" s="659"/>
      <c r="I30" s="659"/>
      <c r="J30" s="622"/>
      <c r="K30" s="622"/>
      <c r="L30" s="622"/>
      <c r="M30" s="622"/>
      <c r="N30" s="622"/>
      <c r="O30" s="622"/>
      <c r="P30" s="622"/>
      <c r="Q30" s="622"/>
      <c r="R30" s="622"/>
      <c r="S30" s="454"/>
    </row>
    <row r="31" spans="1:19" s="451" customFormat="1" ht="15">
      <c r="A31" s="659"/>
      <c r="B31" s="680"/>
      <c r="C31" s="680"/>
      <c r="D31" s="680"/>
      <c r="E31" s="659"/>
      <c r="F31" s="659"/>
      <c r="G31" s="681"/>
      <c r="H31" s="659"/>
      <c r="I31" s="659"/>
      <c r="J31" s="622"/>
      <c r="K31" s="622"/>
      <c r="L31" s="622"/>
      <c r="M31" s="622"/>
      <c r="N31" s="622"/>
      <c r="O31" s="622"/>
      <c r="P31" s="622"/>
      <c r="Q31" s="622"/>
      <c r="R31" s="622"/>
      <c r="S31" s="457"/>
    </row>
    <row r="32" spans="1:19" s="452" customFormat="1" ht="15">
      <c r="A32" s="659"/>
      <c r="B32" s="680"/>
      <c r="C32" s="680"/>
      <c r="D32" s="680"/>
      <c r="E32" s="659"/>
      <c r="F32" s="659"/>
      <c r="G32" s="681"/>
      <c r="H32" s="659"/>
      <c r="I32" s="659"/>
      <c r="J32" s="623"/>
      <c r="K32" s="623"/>
      <c r="L32" s="623"/>
      <c r="M32" s="623"/>
      <c r="N32" s="623"/>
      <c r="O32" s="623"/>
      <c r="P32" s="623"/>
      <c r="Q32" s="617"/>
      <c r="R32" s="617"/>
      <c r="S32" s="454"/>
    </row>
    <row r="33" spans="1:19" s="452" customFormat="1" ht="15">
      <c r="A33" s="659"/>
      <c r="B33" s="680"/>
      <c r="C33" s="680"/>
      <c r="D33" s="680"/>
      <c r="E33" s="659"/>
      <c r="F33" s="659"/>
      <c r="G33" s="681"/>
      <c r="H33" s="659"/>
      <c r="I33" s="659"/>
      <c r="J33" s="623"/>
      <c r="K33" s="623"/>
      <c r="L33" s="623"/>
      <c r="M33" s="623"/>
      <c r="N33" s="623"/>
      <c r="O33" s="623"/>
      <c r="P33" s="623"/>
      <c r="Q33" s="616"/>
      <c r="R33" s="616"/>
      <c r="S33" s="593"/>
    </row>
    <row r="34" spans="1:19" s="452" customFormat="1" ht="15">
      <c r="A34" s="659"/>
      <c r="B34" s="680"/>
      <c r="C34" s="680"/>
      <c r="D34" s="680"/>
      <c r="E34" s="659"/>
      <c r="F34" s="659"/>
      <c r="G34" s="681"/>
      <c r="H34" s="659"/>
      <c r="I34" s="659"/>
      <c r="J34" s="623"/>
      <c r="K34" s="623"/>
      <c r="L34" s="623"/>
      <c r="M34" s="623"/>
      <c r="N34" s="623"/>
      <c r="O34" s="623"/>
      <c r="P34" s="623"/>
      <c r="Q34" s="616"/>
      <c r="R34" s="616"/>
      <c r="S34" s="454"/>
    </row>
    <row r="35" spans="1:19" s="452" customFormat="1" ht="15">
      <c r="A35" s="627" t="s">
        <v>644</v>
      </c>
      <c r="B35" s="682"/>
      <c r="C35" s="682"/>
      <c r="D35" s="682"/>
      <c r="E35" s="627"/>
      <c r="F35" s="627"/>
      <c r="G35" s="922" t="s">
        <v>645</v>
      </c>
      <c r="H35" s="922"/>
      <c r="I35" s="922"/>
      <c r="J35" s="623"/>
      <c r="K35" s="623"/>
      <c r="L35" s="623"/>
      <c r="M35" s="623"/>
      <c r="N35" s="623"/>
      <c r="O35" s="623"/>
      <c r="P35" s="623"/>
      <c r="Q35" s="616"/>
      <c r="R35" s="616"/>
      <c r="S35" s="593"/>
    </row>
    <row r="36" spans="1:19" s="452" customFormat="1" ht="15">
      <c r="A36" s="627"/>
      <c r="B36" s="682"/>
      <c r="C36" s="682"/>
      <c r="D36" s="682"/>
      <c r="E36" s="627"/>
      <c r="F36" s="627"/>
      <c r="G36" s="459"/>
      <c r="H36" s="683"/>
      <c r="I36" s="683"/>
      <c r="J36" s="623"/>
      <c r="K36" s="623"/>
      <c r="L36" s="623"/>
      <c r="M36" s="623"/>
      <c r="N36" s="623"/>
      <c r="O36" s="623"/>
      <c r="P36" s="623"/>
      <c r="Q36" s="616"/>
      <c r="R36" s="616"/>
      <c r="S36" s="593"/>
    </row>
    <row r="37" spans="1:19" s="452" customFormat="1" ht="30">
      <c r="A37" s="620" t="s">
        <v>646</v>
      </c>
      <c r="B37" s="684"/>
      <c r="C37" s="684"/>
      <c r="D37" s="684"/>
      <c r="E37" s="620"/>
      <c r="F37" s="620"/>
      <c r="G37" s="923" t="s">
        <v>647</v>
      </c>
      <c r="H37" s="923"/>
      <c r="I37" s="923"/>
      <c r="J37" s="622"/>
      <c r="K37" s="622"/>
      <c r="L37" s="622"/>
      <c r="M37" s="622"/>
      <c r="N37" s="622"/>
      <c r="O37" s="622"/>
      <c r="P37" s="622"/>
      <c r="Q37" s="622"/>
      <c r="R37" s="622"/>
      <c r="S37" s="593"/>
    </row>
    <row r="38" spans="1:19" s="452" customFormat="1" ht="15">
      <c r="A38" s="659"/>
      <c r="B38" s="680"/>
      <c r="C38" s="680"/>
      <c r="D38" s="680"/>
      <c r="E38" s="659"/>
      <c r="F38" s="659"/>
      <c r="G38" s="685"/>
      <c r="H38" s="658"/>
      <c r="I38" s="658"/>
      <c r="J38" s="619"/>
      <c r="K38" s="619"/>
      <c r="L38" s="619"/>
      <c r="M38" s="619"/>
      <c r="N38" s="619"/>
      <c r="O38" s="619"/>
      <c r="P38" s="619"/>
      <c r="Q38" s="617"/>
      <c r="R38" s="617"/>
      <c r="S38" s="454"/>
    </row>
    <row r="39" spans="1:19" s="452" customFormat="1" ht="15">
      <c r="A39" s="636"/>
      <c r="B39" s="621"/>
      <c r="C39" s="621"/>
      <c r="D39" s="618"/>
      <c r="E39" s="619"/>
      <c r="F39" s="619"/>
      <c r="G39" s="619"/>
      <c r="H39" s="619"/>
      <c r="I39" s="619"/>
      <c r="J39" s="619"/>
      <c r="K39" s="619"/>
      <c r="L39" s="619"/>
      <c r="M39" s="619"/>
      <c r="N39" s="619"/>
      <c r="O39" s="619"/>
      <c r="P39" s="619"/>
      <c r="Q39" s="617"/>
      <c r="R39" s="617"/>
      <c r="S39" s="593"/>
    </row>
    <row r="40" spans="1:19" s="452" customFormat="1" ht="15">
      <c r="A40" s="636"/>
      <c r="B40" s="621"/>
      <c r="C40" s="621"/>
      <c r="D40" s="625"/>
      <c r="E40" s="623"/>
      <c r="F40" s="623"/>
      <c r="G40" s="623"/>
      <c r="H40" s="623"/>
      <c r="I40" s="623"/>
      <c r="J40" s="623"/>
      <c r="K40" s="623"/>
      <c r="L40" s="623"/>
      <c r="M40" s="623"/>
      <c r="N40" s="623"/>
      <c r="O40" s="623"/>
      <c r="P40" s="623"/>
      <c r="Q40" s="616"/>
      <c r="R40" s="616"/>
      <c r="S40" s="593"/>
    </row>
    <row r="41" spans="1:19" s="452" customFormat="1" ht="15">
      <c r="A41" s="636"/>
      <c r="B41" s="621"/>
      <c r="C41" s="621"/>
      <c r="D41" s="625"/>
      <c r="E41" s="622"/>
      <c r="F41" s="622"/>
      <c r="G41" s="622"/>
      <c r="H41" s="622"/>
      <c r="I41" s="622"/>
      <c r="J41" s="622"/>
      <c r="K41" s="622"/>
      <c r="L41" s="622"/>
      <c r="M41" s="622"/>
      <c r="N41" s="622"/>
      <c r="O41" s="622"/>
      <c r="P41" s="622"/>
      <c r="Q41" s="622"/>
      <c r="R41" s="622"/>
      <c r="S41" s="457"/>
    </row>
    <row r="42" spans="1:19" s="452" customFormat="1" ht="15">
      <c r="A42" s="635"/>
      <c r="B42" s="624"/>
      <c r="C42" s="624"/>
      <c r="D42" s="625"/>
      <c r="E42" s="622"/>
      <c r="F42" s="622"/>
      <c r="G42" s="622"/>
      <c r="H42" s="622"/>
      <c r="I42" s="622"/>
      <c r="J42" s="622"/>
      <c r="K42" s="622"/>
      <c r="L42" s="622"/>
      <c r="M42" s="622"/>
      <c r="N42" s="622"/>
      <c r="O42" s="622"/>
      <c r="P42" s="622"/>
      <c r="Q42" s="622"/>
      <c r="R42" s="622"/>
      <c r="S42" s="457"/>
    </row>
    <row r="43" spans="1:22" s="445" customFormat="1" ht="15">
      <c r="A43" s="636"/>
      <c r="B43" s="621"/>
      <c r="C43" s="621"/>
      <c r="D43" s="618"/>
      <c r="E43" s="619"/>
      <c r="F43" s="619"/>
      <c r="G43" s="619"/>
      <c r="H43" s="619"/>
      <c r="I43" s="619"/>
      <c r="J43" s="619"/>
      <c r="K43" s="619"/>
      <c r="L43" s="619"/>
      <c r="M43" s="619"/>
      <c r="N43" s="619"/>
      <c r="O43" s="619"/>
      <c r="P43" s="619"/>
      <c r="Q43" s="617"/>
      <c r="R43" s="617"/>
      <c r="S43" s="457"/>
      <c r="T43" s="456"/>
      <c r="U43" s="456"/>
      <c r="V43" s="456"/>
    </row>
    <row r="44" spans="1:19" s="452" customFormat="1" ht="15">
      <c r="A44" s="636"/>
      <c r="B44" s="621"/>
      <c r="C44" s="621"/>
      <c r="D44" s="618"/>
      <c r="E44" s="622"/>
      <c r="F44" s="622"/>
      <c r="G44" s="622"/>
      <c r="H44" s="622"/>
      <c r="I44" s="622"/>
      <c r="J44" s="622"/>
      <c r="K44" s="622"/>
      <c r="L44" s="622"/>
      <c r="M44" s="622"/>
      <c r="N44" s="622"/>
      <c r="O44" s="622"/>
      <c r="P44" s="622"/>
      <c r="Q44" s="617"/>
      <c r="R44" s="622"/>
      <c r="S44" s="457"/>
    </row>
    <row r="45" spans="1:19" s="452" customFormat="1" ht="15">
      <c r="A45" s="636"/>
      <c r="B45" s="621"/>
      <c r="C45" s="621"/>
      <c r="D45" s="618"/>
      <c r="E45" s="622"/>
      <c r="F45" s="622"/>
      <c r="G45" s="622"/>
      <c r="H45" s="622"/>
      <c r="I45" s="622"/>
      <c r="J45" s="622"/>
      <c r="K45" s="622"/>
      <c r="L45" s="622"/>
      <c r="M45" s="622"/>
      <c r="N45" s="622"/>
      <c r="O45" s="622"/>
      <c r="P45" s="622"/>
      <c r="Q45" s="617"/>
      <c r="R45" s="622"/>
      <c r="S45" s="593"/>
    </row>
    <row r="46" spans="1:19" s="452" customFormat="1" ht="15">
      <c r="A46" s="636"/>
      <c r="B46" s="621"/>
      <c r="C46" s="621"/>
      <c r="D46" s="618"/>
      <c r="E46" s="622"/>
      <c r="F46" s="622"/>
      <c r="G46" s="622"/>
      <c r="H46" s="622"/>
      <c r="I46" s="622"/>
      <c r="J46" s="622"/>
      <c r="K46" s="622"/>
      <c r="L46" s="622"/>
      <c r="M46" s="622"/>
      <c r="N46" s="622"/>
      <c r="O46" s="622"/>
      <c r="P46" s="622"/>
      <c r="Q46" s="617"/>
      <c r="R46" s="622"/>
      <c r="S46" s="593"/>
    </row>
    <row r="47" spans="1:19" s="452" customFormat="1" ht="15">
      <c r="A47" s="636"/>
      <c r="B47" s="621"/>
      <c r="C47" s="621"/>
      <c r="D47" s="618"/>
      <c r="E47" s="619"/>
      <c r="F47" s="619"/>
      <c r="G47" s="619"/>
      <c r="H47" s="619"/>
      <c r="I47" s="619"/>
      <c r="J47" s="619"/>
      <c r="K47" s="619"/>
      <c r="L47" s="619"/>
      <c r="M47" s="619"/>
      <c r="N47" s="619"/>
      <c r="O47" s="619"/>
      <c r="P47" s="619"/>
      <c r="Q47" s="617"/>
      <c r="R47" s="617"/>
      <c r="S47" s="457"/>
    </row>
    <row r="48" spans="1:19" s="451" customFormat="1" ht="15">
      <c r="A48" s="636"/>
      <c r="B48" s="624"/>
      <c r="C48" s="624"/>
      <c r="D48" s="618"/>
      <c r="E48" s="619"/>
      <c r="F48" s="619"/>
      <c r="G48" s="619"/>
      <c r="H48" s="619"/>
      <c r="I48" s="622"/>
      <c r="J48" s="619"/>
      <c r="K48" s="619"/>
      <c r="L48" s="619"/>
      <c r="M48" s="619"/>
      <c r="N48" s="619"/>
      <c r="O48" s="619"/>
      <c r="P48" s="619"/>
      <c r="Q48" s="617"/>
      <c r="R48" s="622"/>
      <c r="S48" s="593"/>
    </row>
    <row r="49" spans="1:19" s="451" customFormat="1" ht="15">
      <c r="A49" s="636"/>
      <c r="B49" s="621"/>
      <c r="C49" s="621"/>
      <c r="D49" s="618"/>
      <c r="E49" s="619"/>
      <c r="F49" s="619"/>
      <c r="G49" s="619"/>
      <c r="H49" s="619"/>
      <c r="I49" s="619"/>
      <c r="J49" s="619"/>
      <c r="K49" s="619"/>
      <c r="L49" s="619"/>
      <c r="M49" s="619"/>
      <c r="N49" s="619"/>
      <c r="O49" s="619"/>
      <c r="P49" s="619"/>
      <c r="Q49" s="617"/>
      <c r="R49" s="617"/>
      <c r="S49" s="593"/>
    </row>
    <row r="50" spans="1:19" s="452" customFormat="1" ht="15">
      <c r="A50" s="635"/>
      <c r="B50" s="624"/>
      <c r="C50" s="624"/>
      <c r="D50" s="625"/>
      <c r="E50" s="623"/>
      <c r="F50" s="623"/>
      <c r="G50" s="623"/>
      <c r="H50" s="623"/>
      <c r="I50" s="623"/>
      <c r="J50" s="623"/>
      <c r="K50" s="623"/>
      <c r="L50" s="623"/>
      <c r="M50" s="623"/>
      <c r="N50" s="623"/>
      <c r="O50" s="623"/>
      <c r="P50" s="623"/>
      <c r="Q50" s="616"/>
      <c r="R50" s="616"/>
      <c r="S50" s="593"/>
    </row>
    <row r="51" spans="1:19" s="451" customFormat="1" ht="15">
      <c r="A51" s="636"/>
      <c r="B51" s="621"/>
      <c r="C51" s="621"/>
      <c r="D51" s="618"/>
      <c r="E51" s="619"/>
      <c r="F51" s="619"/>
      <c r="G51" s="619"/>
      <c r="H51" s="619"/>
      <c r="I51" s="619"/>
      <c r="J51" s="619"/>
      <c r="K51" s="619"/>
      <c r="L51" s="619"/>
      <c r="M51" s="619"/>
      <c r="N51" s="619"/>
      <c r="O51" s="619"/>
      <c r="P51" s="619"/>
      <c r="Q51" s="617"/>
      <c r="R51" s="617"/>
      <c r="S51" s="593"/>
    </row>
    <row r="52" spans="1:19" s="451" customFormat="1" ht="15">
      <c r="A52" s="637"/>
      <c r="B52" s="621"/>
      <c r="C52" s="621"/>
      <c r="D52" s="618"/>
      <c r="E52" s="619"/>
      <c r="F52" s="619"/>
      <c r="G52" s="619"/>
      <c r="H52" s="619"/>
      <c r="I52" s="619"/>
      <c r="J52" s="619"/>
      <c r="K52" s="619"/>
      <c r="L52" s="619"/>
      <c r="M52" s="619"/>
      <c r="N52" s="619"/>
      <c r="O52" s="619"/>
      <c r="P52" s="619"/>
      <c r="Q52" s="617"/>
      <c r="R52" s="617"/>
      <c r="S52" s="593"/>
    </row>
    <row r="53" spans="1:19" s="451" customFormat="1" ht="15">
      <c r="A53" s="636"/>
      <c r="B53" s="621"/>
      <c r="C53" s="621"/>
      <c r="D53" s="626"/>
      <c r="E53" s="619"/>
      <c r="F53" s="619"/>
      <c r="G53" s="619"/>
      <c r="H53" s="619"/>
      <c r="I53" s="619"/>
      <c r="J53" s="619"/>
      <c r="K53" s="619"/>
      <c r="L53" s="619"/>
      <c r="M53" s="619"/>
      <c r="N53" s="619"/>
      <c r="O53" s="619"/>
      <c r="P53" s="619"/>
      <c r="Q53" s="617"/>
      <c r="R53" s="617"/>
      <c r="S53" s="457"/>
    </row>
    <row r="54" spans="1:19" s="451" customFormat="1" ht="15">
      <c r="A54" s="636"/>
      <c r="B54" s="621"/>
      <c r="C54" s="621"/>
      <c r="D54" s="626"/>
      <c r="E54" s="619"/>
      <c r="F54" s="619"/>
      <c r="G54" s="619"/>
      <c r="H54" s="619"/>
      <c r="I54" s="619"/>
      <c r="J54" s="619"/>
      <c r="K54" s="619"/>
      <c r="L54" s="619"/>
      <c r="M54" s="619"/>
      <c r="N54" s="619"/>
      <c r="O54" s="619"/>
      <c r="P54" s="619"/>
      <c r="Q54" s="617"/>
      <c r="R54" s="617"/>
      <c r="S54" s="593"/>
    </row>
    <row r="55" spans="1:19" s="451" customFormat="1" ht="15">
      <c r="A55" s="636"/>
      <c r="B55" s="621"/>
      <c r="C55" s="621"/>
      <c r="D55" s="626"/>
      <c r="E55" s="623"/>
      <c r="F55" s="623"/>
      <c r="G55" s="623"/>
      <c r="H55" s="623"/>
      <c r="I55" s="623"/>
      <c r="J55" s="623"/>
      <c r="K55" s="623"/>
      <c r="L55" s="623"/>
      <c r="M55" s="623"/>
      <c r="N55" s="623"/>
      <c r="O55" s="623"/>
      <c r="P55" s="623"/>
      <c r="Q55" s="617"/>
      <c r="R55" s="617"/>
      <c r="S55" s="593"/>
    </row>
    <row r="56" spans="1:19" s="452" customFormat="1" ht="15">
      <c r="A56" s="630"/>
      <c r="B56" s="643"/>
      <c r="C56" s="643"/>
      <c r="D56" s="644"/>
      <c r="E56" s="645"/>
      <c r="F56" s="645"/>
      <c r="G56" s="645"/>
      <c r="H56" s="645"/>
      <c r="I56" s="645"/>
      <c r="J56" s="645"/>
      <c r="K56" s="645"/>
      <c r="L56" s="645"/>
      <c r="M56" s="645"/>
      <c r="N56" s="645"/>
      <c r="O56" s="645"/>
      <c r="P56" s="645"/>
      <c r="Q56" s="646"/>
      <c r="R56" s="646"/>
      <c r="S56" s="593"/>
    </row>
    <row r="57" spans="1:19" s="451" customFormat="1" ht="15">
      <c r="A57" s="629"/>
      <c r="B57" s="647"/>
      <c r="C57" s="647"/>
      <c r="D57" s="614"/>
      <c r="E57" s="645"/>
      <c r="F57" s="645"/>
      <c r="G57" s="645"/>
      <c r="H57" s="645"/>
      <c r="I57" s="645"/>
      <c r="J57" s="645"/>
      <c r="K57" s="645"/>
      <c r="L57" s="645"/>
      <c r="M57" s="645"/>
      <c r="N57" s="645"/>
      <c r="O57" s="645"/>
      <c r="P57" s="645"/>
      <c r="Q57" s="648"/>
      <c r="R57" s="648"/>
      <c r="S57" s="457"/>
    </row>
    <row r="58" spans="1:18" s="458" customFormat="1" ht="15">
      <c r="A58" s="649"/>
      <c r="B58" s="649"/>
      <c r="C58" s="649"/>
      <c r="D58" s="649"/>
      <c r="E58" s="650"/>
      <c r="F58" s="650"/>
      <c r="G58" s="650"/>
      <c r="H58" s="650"/>
      <c r="I58" s="650"/>
      <c r="J58" s="650"/>
      <c r="K58" s="650"/>
      <c r="L58" s="650"/>
      <c r="M58" s="650"/>
      <c r="N58" s="650"/>
      <c r="O58" s="650"/>
      <c r="P58" s="650"/>
      <c r="Q58" s="650"/>
      <c r="R58" s="650"/>
    </row>
    <row r="59" spans="1:18" s="450" customFormat="1" ht="15.75" customHeight="1">
      <c r="A59" s="638"/>
      <c r="B59" s="638"/>
      <c r="C59" s="638"/>
      <c r="D59" s="638"/>
      <c r="E59" s="638"/>
      <c r="F59" s="638"/>
      <c r="G59" s="638"/>
      <c r="H59" s="638"/>
      <c r="I59" s="638"/>
      <c r="J59" s="638"/>
      <c r="K59" s="638"/>
      <c r="L59" s="638"/>
      <c r="M59" s="638"/>
      <c r="N59" s="638"/>
      <c r="O59" s="638"/>
      <c r="P59" s="638"/>
      <c r="Q59" s="651"/>
      <c r="R59" s="651"/>
    </row>
    <row r="60" spans="1:18" s="450" customFormat="1" ht="15" customHeight="1">
      <c r="A60" s="638"/>
      <c r="B60" s="638"/>
      <c r="C60" s="638"/>
      <c r="D60" s="628"/>
      <c r="E60" s="628"/>
      <c r="F60" s="628"/>
      <c r="G60" s="628"/>
      <c r="H60" s="628"/>
      <c r="I60" s="628"/>
      <c r="J60" s="628"/>
      <c r="K60" s="628"/>
      <c r="L60" s="639"/>
      <c r="M60" s="639"/>
      <c r="N60" s="639"/>
      <c r="O60" s="639"/>
      <c r="P60" s="639"/>
      <c r="Q60" s="651"/>
      <c r="R60" s="651"/>
    </row>
    <row r="61" spans="1:18" ht="15">
      <c r="A61" s="629"/>
      <c r="B61" s="629"/>
      <c r="C61" s="629"/>
      <c r="D61" s="629"/>
      <c r="E61" s="629"/>
      <c r="F61" s="629"/>
      <c r="G61" s="629"/>
      <c r="H61" s="629"/>
      <c r="I61" s="629"/>
      <c r="J61" s="629"/>
      <c r="K61" s="629"/>
      <c r="L61" s="629"/>
      <c r="M61" s="629"/>
      <c r="N61" s="629"/>
      <c r="O61" s="629"/>
      <c r="P61" s="629"/>
      <c r="Q61" s="634"/>
      <c r="R61" s="634"/>
    </row>
    <row r="62" spans="1:18" ht="12.75">
      <c r="A62" s="634"/>
      <c r="B62" s="634"/>
      <c r="C62" s="634"/>
      <c r="D62" s="633"/>
      <c r="E62" s="634"/>
      <c r="F62" s="634"/>
      <c r="G62" s="634"/>
      <c r="H62" s="634"/>
      <c r="I62" s="634"/>
      <c r="J62" s="634"/>
      <c r="K62" s="634"/>
      <c r="L62" s="634"/>
      <c r="M62" s="634"/>
      <c r="N62" s="634"/>
      <c r="O62" s="634"/>
      <c r="P62" s="634"/>
      <c r="Q62" s="634"/>
      <c r="R62" s="634"/>
    </row>
    <row r="63" spans="1:18" ht="12.75">
      <c r="A63" s="634"/>
      <c r="B63" s="634"/>
      <c r="C63" s="634"/>
      <c r="D63" s="633"/>
      <c r="E63" s="633"/>
      <c r="F63" s="633"/>
      <c r="G63" s="633"/>
      <c r="H63" s="633"/>
      <c r="I63" s="633"/>
      <c r="J63" s="633"/>
      <c r="K63" s="633"/>
      <c r="L63" s="633"/>
      <c r="M63" s="633"/>
      <c r="N63" s="633"/>
      <c r="O63" s="633"/>
      <c r="P63" s="633"/>
      <c r="Q63" s="633"/>
      <c r="R63" s="633"/>
    </row>
    <row r="64" spans="1:18" ht="12.75">
      <c r="A64" s="640"/>
      <c r="B64" s="640"/>
      <c r="C64" s="640"/>
      <c r="D64" s="640"/>
      <c r="E64" s="640"/>
      <c r="F64" s="640"/>
      <c r="G64" s="640"/>
      <c r="H64" s="640"/>
      <c r="I64" s="640"/>
      <c r="J64" s="640"/>
      <c r="K64" s="640"/>
      <c r="L64" s="640"/>
      <c r="M64" s="640"/>
      <c r="N64" s="640"/>
      <c r="O64" s="640"/>
      <c r="P64" s="640"/>
      <c r="Q64" s="640"/>
      <c r="R64" s="640"/>
    </row>
    <row r="65" spans="1:18" ht="12.75">
      <c r="A65" s="640"/>
      <c r="B65" s="640"/>
      <c r="C65" s="640"/>
      <c r="D65" s="640"/>
      <c r="E65" s="640"/>
      <c r="F65" s="640"/>
      <c r="G65" s="640"/>
      <c r="H65" s="640"/>
      <c r="I65" s="640"/>
      <c r="J65" s="640"/>
      <c r="K65" s="640"/>
      <c r="L65" s="640"/>
      <c r="M65" s="640"/>
      <c r="N65" s="640"/>
      <c r="O65" s="640"/>
      <c r="P65" s="640"/>
      <c r="Q65" s="640"/>
      <c r="R65" s="640"/>
    </row>
    <row r="66" spans="1:18" s="452" customFormat="1" ht="96" customHeight="1" hidden="1">
      <c r="A66" s="641"/>
      <c r="B66" s="642"/>
      <c r="C66" s="642"/>
      <c r="D66" s="453"/>
      <c r="E66" s="550"/>
      <c r="F66" s="550"/>
      <c r="G66" s="550"/>
      <c r="H66" s="550"/>
      <c r="I66" s="550"/>
      <c r="J66" s="550"/>
      <c r="K66" s="550"/>
      <c r="L66" s="550"/>
      <c r="M66" s="550"/>
      <c r="N66" s="550"/>
      <c r="O66" s="550"/>
      <c r="P66" s="550"/>
      <c r="Q66" s="460"/>
      <c r="R66" s="460"/>
    </row>
  </sheetData>
  <sheetProtection/>
  <mergeCells count="16">
    <mergeCell ref="C1:I1"/>
    <mergeCell ref="A3:I3"/>
    <mergeCell ref="A4:I4"/>
    <mergeCell ref="A5:I5"/>
    <mergeCell ref="A6:I6"/>
    <mergeCell ref="A8:I8"/>
    <mergeCell ref="G9:G10"/>
    <mergeCell ref="H9:I9"/>
    <mergeCell ref="G35:I35"/>
    <mergeCell ref="G37:I37"/>
    <mergeCell ref="A9:A10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IR169"/>
  <sheetViews>
    <sheetView view="pageBreakPreview" zoomScale="82" zoomScaleSheetLayoutView="82" zoomScalePageLayoutView="0" workbookViewId="0" topLeftCell="B100">
      <selection activeCell="D102" sqref="D102"/>
    </sheetView>
  </sheetViews>
  <sheetFormatPr defaultColWidth="15.00390625" defaultRowHeight="12.75"/>
  <cols>
    <col min="1" max="1" width="2.00390625" style="202" hidden="1" customWidth="1"/>
    <col min="2" max="2" width="55.75390625" style="203" customWidth="1"/>
    <col min="3" max="3" width="12.25390625" style="203" customWidth="1"/>
    <col min="4" max="4" width="11.625" style="308" customWidth="1"/>
    <col min="5" max="5" width="7.75390625" style="205" customWidth="1"/>
    <col min="6" max="6" width="6.25390625" style="205" customWidth="1"/>
    <col min="7" max="7" width="7.125" style="205" customWidth="1"/>
    <col min="8" max="8" width="5.75390625" style="205" customWidth="1"/>
    <col min="9" max="9" width="5.75390625" style="203" customWidth="1"/>
    <col min="10" max="15" width="5.75390625" style="205" customWidth="1"/>
    <col min="16" max="16" width="12.625" style="207" customWidth="1"/>
    <col min="17" max="17" width="12.875" style="207" customWidth="1"/>
    <col min="18" max="18" width="13.25390625" style="207" customWidth="1"/>
    <col min="19" max="19" width="12.00390625" style="207" customWidth="1"/>
    <col min="20" max="20" width="11.375" style="207" customWidth="1"/>
    <col min="21" max="21" width="11.00390625" style="207" customWidth="1"/>
    <col min="22" max="22" width="11.375" style="207" customWidth="1"/>
    <col min="23" max="23" width="12.625" style="207" customWidth="1"/>
    <col min="24" max="24" width="11.625" style="207" customWidth="1"/>
    <col min="25" max="25" width="12.00390625" style="207" customWidth="1"/>
    <col min="26" max="26" width="10.75390625" style="207" customWidth="1"/>
    <col min="27" max="27" width="15.75390625" style="203" customWidth="1"/>
    <col min="28" max="28" width="14.75390625" style="203" customWidth="1"/>
    <col min="29" max="29" width="16.75390625" style="203" customWidth="1"/>
    <col min="30" max="30" width="12.875" style="203" customWidth="1"/>
    <col min="31" max="31" width="15.75390625" style="203" customWidth="1"/>
    <col min="32" max="246" width="9.125" style="203" customWidth="1"/>
    <col min="247" max="247" width="0" style="203" hidden="1" customWidth="1"/>
    <col min="248" max="248" width="94.625" style="203" customWidth="1"/>
    <col min="249" max="249" width="13.00390625" style="203" customWidth="1"/>
    <col min="250" max="250" width="13.125" style="203" customWidth="1"/>
    <col min="251" max="251" width="15.00390625" style="203" customWidth="1"/>
  </cols>
  <sheetData>
    <row r="1" spans="2:32" ht="15.75" customHeight="1">
      <c r="B1" s="947" t="s">
        <v>470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939" t="s">
        <v>471</v>
      </c>
      <c r="AE1" s="939"/>
      <c r="AF1" s="939"/>
    </row>
    <row r="2" spans="2:32" ht="15.75" customHeight="1"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947"/>
      <c r="AC2" s="947"/>
      <c r="AD2" s="939"/>
      <c r="AE2" s="939"/>
      <c r="AF2" s="939"/>
    </row>
    <row r="3" spans="2:32" ht="27" customHeight="1"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  <c r="AD3" s="939"/>
      <c r="AE3" s="939"/>
      <c r="AF3" s="939"/>
    </row>
    <row r="4" spans="2:32" ht="18.75">
      <c r="B4" s="940" t="s">
        <v>472</v>
      </c>
      <c r="C4" s="940"/>
      <c r="D4" s="940"/>
      <c r="E4" s="204"/>
      <c r="F4" s="204"/>
      <c r="G4" s="204"/>
      <c r="H4" s="204"/>
      <c r="P4" s="206"/>
      <c r="Q4" s="206"/>
      <c r="R4" s="206"/>
      <c r="S4" s="206"/>
      <c r="AD4" s="939"/>
      <c r="AE4" s="939"/>
      <c r="AF4" s="939"/>
    </row>
    <row r="5" spans="1:31" ht="69" customHeight="1">
      <c r="A5" s="208"/>
      <c r="B5" s="209" t="s">
        <v>375</v>
      </c>
      <c r="C5" s="197" t="s">
        <v>473</v>
      </c>
      <c r="D5" s="941" t="s">
        <v>474</v>
      </c>
      <c r="E5" s="943" t="s">
        <v>475</v>
      </c>
      <c r="F5" s="943"/>
      <c r="G5" s="943"/>
      <c r="H5" s="943"/>
      <c r="I5" s="943"/>
      <c r="J5" s="943"/>
      <c r="K5" s="943"/>
      <c r="L5" s="943"/>
      <c r="M5" s="943"/>
      <c r="N5" s="943"/>
      <c r="O5" s="943"/>
      <c r="P5" s="944" t="s">
        <v>476</v>
      </c>
      <c r="Q5" s="945"/>
      <c r="R5" s="945"/>
      <c r="S5" s="945"/>
      <c r="T5" s="945"/>
      <c r="U5" s="945"/>
      <c r="V5" s="945"/>
      <c r="W5" s="945"/>
      <c r="X5" s="945"/>
      <c r="Y5" s="945"/>
      <c r="Z5" s="945"/>
      <c r="AA5" s="210" t="s">
        <v>477</v>
      </c>
      <c r="AB5" s="211" t="s">
        <v>478</v>
      </c>
      <c r="AC5" s="211" t="s">
        <v>479</v>
      </c>
      <c r="AD5" s="212"/>
      <c r="AE5" s="212"/>
    </row>
    <row r="6" spans="1:31" ht="18.75">
      <c r="A6" s="213"/>
      <c r="B6" s="214" t="s">
        <v>380</v>
      </c>
      <c r="C6" s="215">
        <f>C8+C84</f>
        <v>5342</v>
      </c>
      <c r="D6" s="942"/>
      <c r="E6" s="216" t="s">
        <v>480</v>
      </c>
      <c r="F6" s="216" t="s">
        <v>481</v>
      </c>
      <c r="G6" s="216" t="s">
        <v>482</v>
      </c>
      <c r="H6" s="203"/>
      <c r="I6" s="217"/>
      <c r="J6" s="217"/>
      <c r="K6" s="217"/>
      <c r="P6" s="218" t="s">
        <v>480</v>
      </c>
      <c r="Q6" s="218" t="s">
        <v>481</v>
      </c>
      <c r="R6" s="218" t="s">
        <v>482</v>
      </c>
      <c r="T6" s="219"/>
      <c r="U6" s="219"/>
      <c r="V6" s="219"/>
      <c r="AA6" s="220">
        <f>AA8+AA84</f>
        <v>1105878974</v>
      </c>
      <c r="AB6" s="221">
        <f>'[2]из округа'!H27*1000</f>
        <v>941896000</v>
      </c>
      <c r="AC6" s="222">
        <f>AA6-AB6</f>
        <v>163982974</v>
      </c>
      <c r="AD6" s="223">
        <f>AB6/AA6</f>
        <v>0.8517170704431893</v>
      </c>
      <c r="AE6" s="224"/>
    </row>
    <row r="7" spans="1:27" ht="18.75">
      <c r="A7" s="213"/>
      <c r="B7" s="946" t="s">
        <v>381</v>
      </c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AA7" s="225"/>
    </row>
    <row r="8" spans="1:28" ht="15.75">
      <c r="A8" s="213"/>
      <c r="B8" s="226" t="s">
        <v>382</v>
      </c>
      <c r="C8" s="227">
        <f>C9+C10+C32+C55+C78+C79+C80</f>
        <v>2920</v>
      </c>
      <c r="D8" s="228"/>
      <c r="E8" s="229">
        <f>E9+E10+E32+E55+E78+E79+E80</f>
        <v>1084</v>
      </c>
      <c r="F8" s="229">
        <f>F9+F10+F32+F55+F78+F79+F80</f>
        <v>918</v>
      </c>
      <c r="G8" s="229">
        <f>G9+G10+G32+G55+G78+G79+G80</f>
        <v>918</v>
      </c>
      <c r="H8" s="230"/>
      <c r="P8" s="231">
        <f>P9+P10+P32+P55+P78+P79+P80</f>
        <v>134949143</v>
      </c>
      <c r="Q8" s="231">
        <f>Q9+Q10+Q32+Q55+Q78+Q79+Q80</f>
        <v>121160909</v>
      </c>
      <c r="R8" s="231">
        <f>R9+R10+R32+R55+R78+R79+R80</f>
        <v>119261673</v>
      </c>
      <c r="AA8" s="232">
        <f>SUM(P8:Z8)</f>
        <v>375371725</v>
      </c>
      <c r="AB8" s="233"/>
    </row>
    <row r="9" spans="1:251" ht="31.5">
      <c r="A9" s="234">
        <v>1</v>
      </c>
      <c r="B9" s="235" t="s">
        <v>383</v>
      </c>
      <c r="C9" s="198"/>
      <c r="D9" s="236"/>
      <c r="E9" s="237"/>
      <c r="F9" s="237"/>
      <c r="G9" s="237"/>
      <c r="H9" s="238"/>
      <c r="I9" s="238"/>
      <c r="J9" s="239"/>
      <c r="K9" s="239"/>
      <c r="L9" s="239"/>
      <c r="M9" s="239"/>
      <c r="N9" s="239"/>
      <c r="O9" s="239"/>
      <c r="P9" s="231"/>
      <c r="Q9" s="231"/>
      <c r="R9" s="231"/>
      <c r="S9" s="240"/>
      <c r="T9" s="240"/>
      <c r="U9" s="240"/>
      <c r="V9" s="240"/>
      <c r="W9" s="240"/>
      <c r="X9" s="240"/>
      <c r="Y9" s="240"/>
      <c r="Z9" s="240"/>
      <c r="AA9" s="232">
        <f aca="true" t="shared" si="0" ref="AA9:AA72">SUM(P9:Z9)</f>
        <v>0</v>
      </c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8"/>
      <c r="FK9" s="238"/>
      <c r="FL9" s="238"/>
      <c r="FM9" s="238"/>
      <c r="FN9" s="238"/>
      <c r="FO9" s="238"/>
      <c r="FP9" s="238"/>
      <c r="FQ9" s="238"/>
      <c r="FR9" s="238"/>
      <c r="FS9" s="238"/>
      <c r="FT9" s="238"/>
      <c r="FU9" s="238"/>
      <c r="FV9" s="238"/>
      <c r="FW9" s="238"/>
      <c r="FX9" s="238"/>
      <c r="FY9" s="238"/>
      <c r="FZ9" s="238"/>
      <c r="GA9" s="238"/>
      <c r="GB9" s="238"/>
      <c r="GC9" s="238"/>
      <c r="GD9" s="238"/>
      <c r="GE9" s="238"/>
      <c r="GF9" s="238"/>
      <c r="GG9" s="238"/>
      <c r="GH9" s="238"/>
      <c r="GI9" s="238"/>
      <c r="GJ9" s="238"/>
      <c r="GK9" s="238"/>
      <c r="GL9" s="238"/>
      <c r="GM9" s="238"/>
      <c r="GN9" s="238"/>
      <c r="GO9" s="238"/>
      <c r="GP9" s="238"/>
      <c r="GQ9" s="238"/>
      <c r="GR9" s="238"/>
      <c r="GS9" s="238"/>
      <c r="GT9" s="238"/>
      <c r="GU9" s="238"/>
      <c r="GV9" s="238"/>
      <c r="GW9" s="238"/>
      <c r="GX9" s="238"/>
      <c r="GY9" s="238"/>
      <c r="GZ9" s="238"/>
      <c r="HA9" s="238"/>
      <c r="HB9" s="238"/>
      <c r="HC9" s="238"/>
      <c r="HD9" s="238"/>
      <c r="HE9" s="238"/>
      <c r="HF9" s="238"/>
      <c r="HG9" s="238"/>
      <c r="HH9" s="238"/>
      <c r="HI9" s="238"/>
      <c r="HJ9" s="238"/>
      <c r="HK9" s="238"/>
      <c r="HL9" s="238"/>
      <c r="HM9" s="238"/>
      <c r="HN9" s="238"/>
      <c r="HO9" s="238"/>
      <c r="HP9" s="238"/>
      <c r="HQ9" s="238"/>
      <c r="HR9" s="238"/>
      <c r="HS9" s="238"/>
      <c r="HT9" s="238"/>
      <c r="HU9" s="238"/>
      <c r="HV9" s="238"/>
      <c r="HW9" s="238"/>
      <c r="HX9" s="238"/>
      <c r="HY9" s="238"/>
      <c r="HZ9" s="238"/>
      <c r="IA9" s="238"/>
      <c r="IB9" s="238"/>
      <c r="IC9" s="238"/>
      <c r="ID9" s="238"/>
      <c r="IE9" s="238"/>
      <c r="IF9" s="238"/>
      <c r="IG9" s="238"/>
      <c r="IH9" s="238"/>
      <c r="II9" s="238"/>
      <c r="IJ9" s="238"/>
      <c r="IK9" s="238"/>
      <c r="IL9" s="238"/>
      <c r="IM9" s="238"/>
      <c r="IN9" s="238"/>
      <c r="IO9" s="238"/>
      <c r="IP9" s="238"/>
      <c r="IQ9" s="238"/>
    </row>
    <row r="10" spans="1:251" ht="15.75">
      <c r="A10" s="234">
        <v>2</v>
      </c>
      <c r="B10" s="235" t="s">
        <v>351</v>
      </c>
      <c r="C10" s="198">
        <f>SUM(C11:C31)</f>
        <v>1251</v>
      </c>
      <c r="D10" s="236"/>
      <c r="E10" s="237">
        <f>SUM(E11:E31)</f>
        <v>454</v>
      </c>
      <c r="F10" s="237">
        <f>SUM(F11:F31)</f>
        <v>407</v>
      </c>
      <c r="G10" s="237">
        <f>SUM(G11:G31)</f>
        <v>390</v>
      </c>
      <c r="H10" s="238"/>
      <c r="I10" s="238"/>
      <c r="J10" s="239"/>
      <c r="K10" s="239"/>
      <c r="L10" s="239"/>
      <c r="M10" s="239"/>
      <c r="N10" s="239"/>
      <c r="O10" s="239"/>
      <c r="P10" s="231">
        <f>SUM(P11:P31)</f>
        <v>49055346</v>
      </c>
      <c r="Q10" s="231">
        <f>SUM(Q11:Q31)</f>
        <v>44535271</v>
      </c>
      <c r="R10" s="231">
        <f>SUM(R11:R31)</f>
        <v>42346475</v>
      </c>
      <c r="S10" s="240"/>
      <c r="T10" s="240"/>
      <c r="U10" s="240"/>
      <c r="V10" s="240"/>
      <c r="W10" s="240"/>
      <c r="X10" s="240"/>
      <c r="Y10" s="240"/>
      <c r="Z10" s="240"/>
      <c r="AA10" s="232">
        <f>SUM(P10:Z10)</f>
        <v>135937092</v>
      </c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238"/>
      <c r="EB10" s="238"/>
      <c r="EC10" s="238"/>
      <c r="ED10" s="238"/>
      <c r="EE10" s="238"/>
      <c r="EF10" s="238"/>
      <c r="EG10" s="238"/>
      <c r="EH10" s="238"/>
      <c r="EI10" s="238"/>
      <c r="EJ10" s="238"/>
      <c r="EK10" s="238"/>
      <c r="EL10" s="238"/>
      <c r="EM10" s="238"/>
      <c r="EN10" s="238"/>
      <c r="EO10" s="238"/>
      <c r="EP10" s="238"/>
      <c r="EQ10" s="238"/>
      <c r="ER10" s="238"/>
      <c r="ES10" s="238"/>
      <c r="ET10" s="238"/>
      <c r="EU10" s="238"/>
      <c r="EV10" s="238"/>
      <c r="EW10" s="238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8"/>
      <c r="FL10" s="238"/>
      <c r="FM10" s="238"/>
      <c r="FN10" s="238"/>
      <c r="FO10" s="238"/>
      <c r="FP10" s="238"/>
      <c r="FQ10" s="238"/>
      <c r="FR10" s="238"/>
      <c r="FS10" s="238"/>
      <c r="FT10" s="238"/>
      <c r="FU10" s="238"/>
      <c r="FV10" s="238"/>
      <c r="FW10" s="238"/>
      <c r="FX10" s="238"/>
      <c r="FY10" s="238"/>
      <c r="FZ10" s="238"/>
      <c r="GA10" s="238"/>
      <c r="GB10" s="238"/>
      <c r="GC10" s="238"/>
      <c r="GD10" s="238"/>
      <c r="GE10" s="238"/>
      <c r="GF10" s="238"/>
      <c r="GG10" s="238"/>
      <c r="GH10" s="238"/>
      <c r="GI10" s="238"/>
      <c r="GJ10" s="238"/>
      <c r="GK10" s="238"/>
      <c r="GL10" s="238"/>
      <c r="GM10" s="238"/>
      <c r="GN10" s="238"/>
      <c r="GO10" s="238"/>
      <c r="GP10" s="238"/>
      <c r="GQ10" s="238"/>
      <c r="GR10" s="238"/>
      <c r="GS10" s="238"/>
      <c r="GT10" s="238"/>
      <c r="GU10" s="238"/>
      <c r="GV10" s="238"/>
      <c r="GW10" s="238"/>
      <c r="GX10" s="238"/>
      <c r="GY10" s="238"/>
      <c r="GZ10" s="238"/>
      <c r="HA10" s="238"/>
      <c r="HB10" s="238"/>
      <c r="HC10" s="238"/>
      <c r="HD10" s="238"/>
      <c r="HE10" s="238"/>
      <c r="HF10" s="238"/>
      <c r="HG10" s="238"/>
      <c r="HH10" s="238"/>
      <c r="HI10" s="238"/>
      <c r="HJ10" s="238"/>
      <c r="HK10" s="238"/>
      <c r="HL10" s="238"/>
      <c r="HM10" s="238"/>
      <c r="HN10" s="238"/>
      <c r="HO10" s="238"/>
      <c r="HP10" s="238"/>
      <c r="HQ10" s="238"/>
      <c r="HR10" s="238"/>
      <c r="HS10" s="238"/>
      <c r="HT10" s="238"/>
      <c r="HU10" s="238"/>
      <c r="HV10" s="238"/>
      <c r="HW10" s="238"/>
      <c r="HX10" s="238"/>
      <c r="HY10" s="238"/>
      <c r="HZ10" s="238"/>
      <c r="IA10" s="238"/>
      <c r="IB10" s="238"/>
      <c r="IC10" s="238"/>
      <c r="ID10" s="238"/>
      <c r="IE10" s="238"/>
      <c r="IF10" s="238"/>
      <c r="IG10" s="238"/>
      <c r="IH10" s="238"/>
      <c r="II10" s="238"/>
      <c r="IJ10" s="238"/>
      <c r="IK10" s="238"/>
      <c r="IL10" s="238"/>
      <c r="IM10" s="238"/>
      <c r="IN10" s="238"/>
      <c r="IO10" s="238"/>
      <c r="IP10" s="238"/>
      <c r="IQ10" s="238"/>
    </row>
    <row r="11" spans="1:27" ht="50.25" customHeight="1">
      <c r="A11" s="935"/>
      <c r="B11" s="241" t="s">
        <v>384</v>
      </c>
      <c r="C11" s="198">
        <f>SUM(E11:G11)</f>
        <v>1215</v>
      </c>
      <c r="D11" s="551">
        <v>107796</v>
      </c>
      <c r="E11" s="237">
        <v>447</v>
      </c>
      <c r="F11" s="237">
        <v>389</v>
      </c>
      <c r="G11" s="237">
        <v>379</v>
      </c>
      <c r="H11" s="203"/>
      <c r="P11" s="231">
        <f>$D$11*E11</f>
        <v>48184812</v>
      </c>
      <c r="Q11" s="231">
        <f>$D$11*F11</f>
        <v>41932644</v>
      </c>
      <c r="R11" s="231">
        <f>$D$11*G11</f>
        <v>40854684</v>
      </c>
      <c r="AA11" s="232">
        <f>SUM(P11:Z11)</f>
        <v>130972140</v>
      </c>
    </row>
    <row r="12" spans="1:27" ht="48">
      <c r="A12" s="936"/>
      <c r="B12" s="243" t="s">
        <v>385</v>
      </c>
      <c r="C12" s="198"/>
      <c r="D12" s="236"/>
      <c r="E12" s="237"/>
      <c r="F12" s="237"/>
      <c r="G12" s="237"/>
      <c r="H12" s="203"/>
      <c r="P12" s="231"/>
      <c r="Q12" s="231"/>
      <c r="R12" s="231"/>
      <c r="AA12" s="232">
        <f t="shared" si="0"/>
        <v>0</v>
      </c>
    </row>
    <row r="13" spans="1:27" ht="48">
      <c r="A13" s="936"/>
      <c r="B13" s="243" t="s">
        <v>386</v>
      </c>
      <c r="C13" s="198"/>
      <c r="D13" s="236"/>
      <c r="E13" s="237"/>
      <c r="F13" s="237"/>
      <c r="G13" s="237"/>
      <c r="H13" s="203"/>
      <c r="P13" s="231"/>
      <c r="Q13" s="231"/>
      <c r="R13" s="231"/>
      <c r="AA13" s="232">
        <f t="shared" si="0"/>
        <v>0</v>
      </c>
    </row>
    <row r="14" spans="1:27" ht="48">
      <c r="A14" s="936"/>
      <c r="B14" s="243" t="s">
        <v>387</v>
      </c>
      <c r="C14" s="198"/>
      <c r="D14" s="236"/>
      <c r="E14" s="237"/>
      <c r="F14" s="237"/>
      <c r="G14" s="237"/>
      <c r="H14" s="203"/>
      <c r="P14" s="231"/>
      <c r="Q14" s="231"/>
      <c r="R14" s="231"/>
      <c r="AA14" s="232">
        <f t="shared" si="0"/>
        <v>0</v>
      </c>
    </row>
    <row r="15" spans="1:27" ht="60">
      <c r="A15" s="936"/>
      <c r="B15" s="243" t="s">
        <v>388</v>
      </c>
      <c r="C15" s="198"/>
      <c r="D15" s="236"/>
      <c r="E15" s="237"/>
      <c r="F15" s="237"/>
      <c r="G15" s="237"/>
      <c r="H15" s="203"/>
      <c r="P15" s="231"/>
      <c r="Q15" s="231"/>
      <c r="R15" s="231"/>
      <c r="AA15" s="232">
        <f t="shared" si="0"/>
        <v>0</v>
      </c>
    </row>
    <row r="16" spans="1:27" ht="60">
      <c r="A16" s="936"/>
      <c r="B16" s="243" t="s">
        <v>389</v>
      </c>
      <c r="C16" s="198"/>
      <c r="D16" s="236"/>
      <c r="E16" s="237"/>
      <c r="F16" s="237"/>
      <c r="G16" s="237"/>
      <c r="H16" s="203"/>
      <c r="P16" s="231"/>
      <c r="Q16" s="231"/>
      <c r="R16" s="231"/>
      <c r="AA16" s="232">
        <f t="shared" si="0"/>
        <v>0</v>
      </c>
    </row>
    <row r="17" spans="1:27" ht="48">
      <c r="A17" s="936"/>
      <c r="B17" s="243" t="s">
        <v>390</v>
      </c>
      <c r="C17" s="198"/>
      <c r="D17" s="236"/>
      <c r="E17" s="237"/>
      <c r="F17" s="237"/>
      <c r="G17" s="237"/>
      <c r="H17" s="203"/>
      <c r="P17" s="231"/>
      <c r="Q17" s="231"/>
      <c r="R17" s="231"/>
      <c r="AA17" s="232">
        <f t="shared" si="0"/>
        <v>0</v>
      </c>
    </row>
    <row r="18" spans="1:27" ht="48">
      <c r="A18" s="936"/>
      <c r="B18" s="243" t="s">
        <v>391</v>
      </c>
      <c r="C18" s="198"/>
      <c r="D18" s="236"/>
      <c r="E18" s="237"/>
      <c r="F18" s="237"/>
      <c r="G18" s="237"/>
      <c r="H18" s="203"/>
      <c r="P18" s="231"/>
      <c r="Q18" s="231"/>
      <c r="R18" s="231"/>
      <c r="AA18" s="232">
        <f t="shared" si="0"/>
        <v>0</v>
      </c>
    </row>
    <row r="19" spans="1:27" ht="48">
      <c r="A19" s="936"/>
      <c r="B19" s="243" t="s">
        <v>392</v>
      </c>
      <c r="C19" s="198"/>
      <c r="D19" s="236"/>
      <c r="E19" s="237"/>
      <c r="F19" s="237"/>
      <c r="G19" s="237"/>
      <c r="H19" s="203"/>
      <c r="P19" s="231"/>
      <c r="Q19" s="231"/>
      <c r="R19" s="231"/>
      <c r="AA19" s="232">
        <f t="shared" si="0"/>
        <v>0</v>
      </c>
    </row>
    <row r="20" spans="1:27" ht="48">
      <c r="A20" s="936"/>
      <c r="B20" s="243" t="s">
        <v>393</v>
      </c>
      <c r="C20" s="198"/>
      <c r="D20" s="236"/>
      <c r="E20" s="237"/>
      <c r="F20" s="237"/>
      <c r="G20" s="237"/>
      <c r="H20" s="203"/>
      <c r="P20" s="231"/>
      <c r="Q20" s="231"/>
      <c r="R20" s="231"/>
      <c r="AA20" s="232">
        <f t="shared" si="0"/>
        <v>0</v>
      </c>
    </row>
    <row r="21" spans="1:27" ht="87" customHeight="1">
      <c r="A21" s="936"/>
      <c r="B21" s="244" t="s">
        <v>483</v>
      </c>
      <c r="C21" s="198">
        <f>SUM(E21:G21)</f>
        <v>1</v>
      </c>
      <c r="D21" s="551">
        <v>240855</v>
      </c>
      <c r="E21" s="237"/>
      <c r="F21" s="237">
        <v>1</v>
      </c>
      <c r="G21" s="237"/>
      <c r="H21" s="203"/>
      <c r="P21" s="231"/>
      <c r="Q21" s="231">
        <f>F21*D21</f>
        <v>240855</v>
      </c>
      <c r="R21" s="231"/>
      <c r="AA21" s="232">
        <f t="shared" si="0"/>
        <v>240855</v>
      </c>
    </row>
    <row r="22" spans="1:27" ht="94.5">
      <c r="A22" s="936"/>
      <c r="B22" s="244" t="s">
        <v>484</v>
      </c>
      <c r="C22" s="198">
        <f>SUM(E22:G22)</f>
        <v>3</v>
      </c>
      <c r="D22" s="551">
        <v>248171</v>
      </c>
      <c r="E22" s="237"/>
      <c r="F22" s="237">
        <v>2</v>
      </c>
      <c r="G22" s="237">
        <v>1</v>
      </c>
      <c r="H22" s="203"/>
      <c r="P22" s="231"/>
      <c r="Q22" s="231">
        <f>F22*D22</f>
        <v>496342</v>
      </c>
      <c r="R22" s="231">
        <f>D22*G22</f>
        <v>248171</v>
      </c>
      <c r="AA22" s="232">
        <f t="shared" si="0"/>
        <v>744513</v>
      </c>
    </row>
    <row r="23" spans="1:27" ht="63.75">
      <c r="A23" s="936"/>
      <c r="B23" s="245" t="s">
        <v>396</v>
      </c>
      <c r="C23" s="198"/>
      <c r="D23" s="236"/>
      <c r="E23" s="237"/>
      <c r="F23" s="237"/>
      <c r="G23" s="237"/>
      <c r="H23" s="203"/>
      <c r="P23" s="231"/>
      <c r="Q23" s="231"/>
      <c r="R23" s="231"/>
      <c r="AA23" s="232">
        <f t="shared" si="0"/>
        <v>0</v>
      </c>
    </row>
    <row r="24" spans="1:27" ht="94.5">
      <c r="A24" s="936"/>
      <c r="B24" s="244" t="s">
        <v>485</v>
      </c>
      <c r="C24" s="198">
        <f>SUM(E24:G24)</f>
        <v>32</v>
      </c>
      <c r="D24" s="551">
        <v>124362</v>
      </c>
      <c r="E24" s="237">
        <v>7</v>
      </c>
      <c r="F24" s="237">
        <v>15</v>
      </c>
      <c r="G24" s="237">
        <v>10</v>
      </c>
      <c r="H24" s="203"/>
      <c r="P24" s="231">
        <f>$D$24*E24</f>
        <v>870534</v>
      </c>
      <c r="Q24" s="231">
        <f>$D$24*F24</f>
        <v>1865430</v>
      </c>
      <c r="R24" s="231">
        <f>$D$24*G24</f>
        <v>1243620</v>
      </c>
      <c r="AA24" s="232">
        <f t="shared" si="0"/>
        <v>3979584</v>
      </c>
    </row>
    <row r="25" spans="1:27" ht="63.75">
      <c r="A25" s="936"/>
      <c r="B25" s="245" t="s">
        <v>398</v>
      </c>
      <c r="C25" s="198"/>
      <c r="D25" s="236"/>
      <c r="E25" s="237"/>
      <c r="F25" s="237"/>
      <c r="G25" s="237"/>
      <c r="H25" s="203"/>
      <c r="P25" s="231"/>
      <c r="Q25" s="231"/>
      <c r="R25" s="231"/>
      <c r="AA25" s="232">
        <f t="shared" si="0"/>
        <v>0</v>
      </c>
    </row>
    <row r="26" spans="1:27" ht="63.75">
      <c r="A26" s="936"/>
      <c r="B26" s="245" t="s">
        <v>399</v>
      </c>
      <c r="C26" s="198"/>
      <c r="D26" s="236"/>
      <c r="E26" s="237"/>
      <c r="F26" s="237"/>
      <c r="G26" s="237"/>
      <c r="H26" s="203"/>
      <c r="P26" s="231"/>
      <c r="Q26" s="231"/>
      <c r="R26" s="231"/>
      <c r="AA26" s="232">
        <f t="shared" si="0"/>
        <v>0</v>
      </c>
    </row>
    <row r="27" spans="1:27" ht="51">
      <c r="A27" s="936"/>
      <c r="B27" s="245" t="s">
        <v>400</v>
      </c>
      <c r="C27" s="198"/>
      <c r="D27" s="236"/>
      <c r="E27" s="237"/>
      <c r="F27" s="237"/>
      <c r="G27" s="237"/>
      <c r="H27" s="203"/>
      <c r="P27" s="231"/>
      <c r="Q27" s="231"/>
      <c r="R27" s="231"/>
      <c r="AA27" s="232">
        <f t="shared" si="0"/>
        <v>0</v>
      </c>
    </row>
    <row r="28" spans="1:27" ht="51">
      <c r="A28" s="936"/>
      <c r="B28" s="245" t="s">
        <v>401</v>
      </c>
      <c r="C28" s="198"/>
      <c r="D28" s="236"/>
      <c r="E28" s="237"/>
      <c r="F28" s="237"/>
      <c r="G28" s="237"/>
      <c r="H28" s="203"/>
      <c r="P28" s="231"/>
      <c r="Q28" s="231"/>
      <c r="R28" s="231"/>
      <c r="AA28" s="232">
        <f t="shared" si="0"/>
        <v>0</v>
      </c>
    </row>
    <row r="29" spans="1:27" ht="51">
      <c r="A29" s="936"/>
      <c r="B29" s="245" t="s">
        <v>402</v>
      </c>
      <c r="C29" s="198"/>
      <c r="D29" s="236"/>
      <c r="E29" s="237"/>
      <c r="F29" s="237"/>
      <c r="G29" s="237"/>
      <c r="H29" s="203"/>
      <c r="P29" s="231"/>
      <c r="Q29" s="231"/>
      <c r="R29" s="231"/>
      <c r="AA29" s="232">
        <f t="shared" si="0"/>
        <v>0</v>
      </c>
    </row>
    <row r="30" spans="1:27" ht="51">
      <c r="A30" s="936"/>
      <c r="B30" s="245" t="s">
        <v>403</v>
      </c>
      <c r="C30" s="198"/>
      <c r="D30" s="236"/>
      <c r="E30" s="237"/>
      <c r="F30" s="237"/>
      <c r="G30" s="237"/>
      <c r="H30" s="203"/>
      <c r="P30" s="231"/>
      <c r="Q30" s="231"/>
      <c r="R30" s="231"/>
      <c r="AA30" s="232">
        <f t="shared" si="0"/>
        <v>0</v>
      </c>
    </row>
    <row r="31" spans="1:27" ht="51">
      <c r="A31" s="937"/>
      <c r="B31" s="245" t="s">
        <v>404</v>
      </c>
      <c r="C31" s="198"/>
      <c r="D31" s="236"/>
      <c r="E31" s="237"/>
      <c r="F31" s="237"/>
      <c r="G31" s="237"/>
      <c r="H31" s="203"/>
      <c r="P31" s="231"/>
      <c r="Q31" s="231"/>
      <c r="R31" s="231"/>
      <c r="AA31" s="232">
        <f t="shared" si="0"/>
        <v>0</v>
      </c>
    </row>
    <row r="32" spans="1:251" ht="15.75">
      <c r="A32" s="234">
        <v>3</v>
      </c>
      <c r="B32" s="246" t="s">
        <v>354</v>
      </c>
      <c r="C32" s="198">
        <f>SUM(C33:C54)</f>
        <v>1334</v>
      </c>
      <c r="D32" s="242"/>
      <c r="E32" s="237">
        <f>SUM(E33:E54)</f>
        <v>497</v>
      </c>
      <c r="F32" s="237">
        <f>SUM(F33:F54)</f>
        <v>404</v>
      </c>
      <c r="G32" s="237">
        <f>SUM(G33:G54)</f>
        <v>433</v>
      </c>
      <c r="H32" s="238"/>
      <c r="I32" s="238"/>
      <c r="J32" s="239"/>
      <c r="K32" s="239"/>
      <c r="L32" s="239"/>
      <c r="M32" s="239"/>
      <c r="N32" s="239"/>
      <c r="O32" s="239"/>
      <c r="P32" s="231">
        <f>SUM(P33:P54)</f>
        <v>60300249</v>
      </c>
      <c r="Q32" s="231">
        <f>SUM(Q33:Q54)</f>
        <v>48792511</v>
      </c>
      <c r="R32" s="231">
        <f>SUM(R33:R54)</f>
        <v>52449386</v>
      </c>
      <c r="S32" s="240"/>
      <c r="T32" s="240"/>
      <c r="U32" s="240"/>
      <c r="V32" s="240"/>
      <c r="W32" s="240"/>
      <c r="X32" s="240"/>
      <c r="Y32" s="240"/>
      <c r="Z32" s="240"/>
      <c r="AA32" s="232">
        <f t="shared" si="0"/>
        <v>161542146</v>
      </c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38"/>
      <c r="ED32" s="238"/>
      <c r="EE32" s="238"/>
      <c r="EF32" s="238"/>
      <c r="EG32" s="238"/>
      <c r="EH32" s="238"/>
      <c r="EI32" s="238"/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8"/>
      <c r="FH32" s="238"/>
      <c r="FI32" s="238"/>
      <c r="FJ32" s="238"/>
      <c r="FK32" s="238"/>
      <c r="FL32" s="238"/>
      <c r="FM32" s="238"/>
      <c r="FN32" s="238"/>
      <c r="FO32" s="238"/>
      <c r="FP32" s="238"/>
      <c r="FQ32" s="238"/>
      <c r="FR32" s="238"/>
      <c r="FS32" s="238"/>
      <c r="FT32" s="238"/>
      <c r="FU32" s="238"/>
      <c r="FV32" s="238"/>
      <c r="FW32" s="238"/>
      <c r="FX32" s="238"/>
      <c r="FY32" s="238"/>
      <c r="FZ32" s="238"/>
      <c r="GA32" s="238"/>
      <c r="GB32" s="238"/>
      <c r="GC32" s="238"/>
      <c r="GD32" s="238"/>
      <c r="GE32" s="238"/>
      <c r="GF32" s="238"/>
      <c r="GG32" s="238"/>
      <c r="GH32" s="238"/>
      <c r="GI32" s="238"/>
      <c r="GJ32" s="238"/>
      <c r="GK32" s="238"/>
      <c r="GL32" s="238"/>
      <c r="GM32" s="238"/>
      <c r="GN32" s="238"/>
      <c r="GO32" s="238"/>
      <c r="GP32" s="238"/>
      <c r="GQ32" s="238"/>
      <c r="GR32" s="238"/>
      <c r="GS32" s="238"/>
      <c r="GT32" s="238"/>
      <c r="GU32" s="238"/>
      <c r="GV32" s="238"/>
      <c r="GW32" s="238"/>
      <c r="GX32" s="238"/>
      <c r="GY32" s="238"/>
      <c r="GZ32" s="238"/>
      <c r="HA32" s="238"/>
      <c r="HB32" s="238"/>
      <c r="HC32" s="238"/>
      <c r="HD32" s="238"/>
      <c r="HE32" s="238"/>
      <c r="HF32" s="238"/>
      <c r="HG32" s="238"/>
      <c r="HH32" s="238"/>
      <c r="HI32" s="238"/>
      <c r="HJ32" s="238"/>
      <c r="HK32" s="238"/>
      <c r="HL32" s="238"/>
      <c r="HM32" s="238"/>
      <c r="HN32" s="238"/>
      <c r="HO32" s="238"/>
      <c r="HP32" s="238"/>
      <c r="HQ32" s="238"/>
      <c r="HR32" s="238"/>
      <c r="HS32" s="238"/>
      <c r="HT32" s="238"/>
      <c r="HU32" s="238"/>
      <c r="HV32" s="238"/>
      <c r="HW32" s="238"/>
      <c r="HX32" s="238"/>
      <c r="HY32" s="238"/>
      <c r="HZ32" s="238"/>
      <c r="IA32" s="238"/>
      <c r="IB32" s="238"/>
      <c r="IC32" s="238"/>
      <c r="ID32" s="238"/>
      <c r="IE32" s="238"/>
      <c r="IF32" s="238"/>
      <c r="IG32" s="238"/>
      <c r="IH32" s="238"/>
      <c r="II32" s="238"/>
      <c r="IJ32" s="238"/>
      <c r="IK32" s="238"/>
      <c r="IL32" s="238"/>
      <c r="IM32" s="238"/>
      <c r="IN32" s="238"/>
      <c r="IO32" s="238"/>
      <c r="IP32" s="238"/>
      <c r="IQ32" s="238"/>
    </row>
    <row r="33" spans="1:27" ht="63">
      <c r="A33" s="935"/>
      <c r="B33" s="244" t="s">
        <v>405</v>
      </c>
      <c r="C33" s="198">
        <f>SUM(E33:G33)</f>
        <v>1161</v>
      </c>
      <c r="D33" s="552">
        <v>120435</v>
      </c>
      <c r="E33" s="237">
        <v>376</v>
      </c>
      <c r="F33" s="237">
        <v>389</v>
      </c>
      <c r="G33" s="237">
        <v>396</v>
      </c>
      <c r="H33" s="203"/>
      <c r="P33" s="231">
        <f>$D$33*E33</f>
        <v>45283560</v>
      </c>
      <c r="Q33" s="231">
        <f>$D$33*F33</f>
        <v>46849215</v>
      </c>
      <c r="R33" s="231">
        <f>$D$33*G33</f>
        <v>47692260</v>
      </c>
      <c r="AA33" s="232">
        <f t="shared" si="0"/>
        <v>139825035</v>
      </c>
    </row>
    <row r="34" spans="1:27" ht="78.75">
      <c r="A34" s="936"/>
      <c r="B34" s="244" t="s">
        <v>406</v>
      </c>
      <c r="C34" s="198">
        <f>SUM(E34:G34)</f>
        <v>83</v>
      </c>
      <c r="D34" s="552">
        <v>123049</v>
      </c>
      <c r="E34" s="237">
        <v>83</v>
      </c>
      <c r="F34" s="237"/>
      <c r="G34" s="237"/>
      <c r="H34" s="203"/>
      <c r="P34" s="231">
        <f>D34*E34</f>
        <v>10213067</v>
      </c>
      <c r="Q34" s="231"/>
      <c r="R34" s="231"/>
      <c r="AA34" s="232">
        <f t="shared" si="0"/>
        <v>10213067</v>
      </c>
    </row>
    <row r="35" spans="1:27" ht="51">
      <c r="A35" s="936"/>
      <c r="B35" s="245" t="s">
        <v>407</v>
      </c>
      <c r="C35" s="198"/>
      <c r="D35" s="236"/>
      <c r="E35" s="237"/>
      <c r="F35" s="237"/>
      <c r="G35" s="237"/>
      <c r="H35" s="203"/>
      <c r="P35" s="231"/>
      <c r="Q35" s="231"/>
      <c r="R35" s="231"/>
      <c r="AA35" s="232">
        <f t="shared" si="0"/>
        <v>0</v>
      </c>
    </row>
    <row r="36" spans="1:27" ht="51">
      <c r="A36" s="936"/>
      <c r="B36" s="245" t="s">
        <v>408</v>
      </c>
      <c r="C36" s="198"/>
      <c r="D36" s="236"/>
      <c r="E36" s="237"/>
      <c r="F36" s="237"/>
      <c r="G36" s="237"/>
      <c r="H36" s="203"/>
      <c r="P36" s="231"/>
      <c r="Q36" s="231"/>
      <c r="R36" s="231"/>
      <c r="AA36" s="232">
        <f t="shared" si="0"/>
        <v>0</v>
      </c>
    </row>
    <row r="37" spans="1:27" ht="63.75">
      <c r="A37" s="936"/>
      <c r="B37" s="245" t="s">
        <v>409</v>
      </c>
      <c r="C37" s="247">
        <f>SUM(E37:G37)</f>
        <v>1</v>
      </c>
      <c r="D37" s="242">
        <v>202228</v>
      </c>
      <c r="E37" s="237">
        <v>1</v>
      </c>
      <c r="F37" s="237"/>
      <c r="G37" s="248"/>
      <c r="H37" s="203"/>
      <c r="P37" s="231">
        <f>D37*E37</f>
        <v>202228</v>
      </c>
      <c r="Q37" s="231"/>
      <c r="R37" s="231">
        <f>D37*G37</f>
        <v>0</v>
      </c>
      <c r="AA37" s="232">
        <f t="shared" si="0"/>
        <v>202228</v>
      </c>
    </row>
    <row r="38" spans="1:27" ht="63.75">
      <c r="A38" s="936"/>
      <c r="B38" s="245" t="s">
        <v>410</v>
      </c>
      <c r="C38" s="198"/>
      <c r="D38" s="236"/>
      <c r="E38" s="237"/>
      <c r="F38" s="237"/>
      <c r="G38" s="237"/>
      <c r="H38" s="203"/>
      <c r="P38" s="231"/>
      <c r="Q38" s="231"/>
      <c r="R38" s="231"/>
      <c r="AA38" s="232">
        <f t="shared" si="0"/>
        <v>0</v>
      </c>
    </row>
    <row r="39" spans="1:27" ht="51">
      <c r="A39" s="936"/>
      <c r="B39" s="245" t="s">
        <v>411</v>
      </c>
      <c r="C39" s="198"/>
      <c r="D39" s="236"/>
      <c r="E39" s="237"/>
      <c r="F39" s="237"/>
      <c r="G39" s="237"/>
      <c r="H39" s="203"/>
      <c r="P39" s="231"/>
      <c r="Q39" s="231"/>
      <c r="R39" s="231"/>
      <c r="AA39" s="232">
        <f t="shared" si="0"/>
        <v>0</v>
      </c>
    </row>
    <row r="40" spans="1:27" ht="51">
      <c r="A40" s="936"/>
      <c r="B40" s="245" t="s">
        <v>412</v>
      </c>
      <c r="C40" s="198"/>
      <c r="D40" s="236"/>
      <c r="E40" s="237"/>
      <c r="F40" s="237"/>
      <c r="G40" s="237"/>
      <c r="H40" s="203"/>
      <c r="P40" s="231"/>
      <c r="Q40" s="231"/>
      <c r="R40" s="231"/>
      <c r="AA40" s="232">
        <f t="shared" si="0"/>
        <v>0</v>
      </c>
    </row>
    <row r="41" spans="1:27" ht="81" customHeight="1">
      <c r="A41" s="936"/>
      <c r="B41" s="244" t="s">
        <v>413</v>
      </c>
      <c r="C41" s="198">
        <f>SUM(E41:G41)</f>
        <v>3</v>
      </c>
      <c r="D41" s="242">
        <v>202228</v>
      </c>
      <c r="E41" s="237"/>
      <c r="F41" s="237">
        <v>1</v>
      </c>
      <c r="G41" s="237">
        <v>2</v>
      </c>
      <c r="H41" s="203"/>
      <c r="P41" s="231"/>
      <c r="Q41" s="231">
        <f>D41*F41</f>
        <v>202228</v>
      </c>
      <c r="R41" s="231">
        <f>D41*G41</f>
        <v>404456</v>
      </c>
      <c r="AA41" s="232">
        <f t="shared" si="0"/>
        <v>606684</v>
      </c>
    </row>
    <row r="42" spans="1:27" ht="51">
      <c r="A42" s="936"/>
      <c r="B42" s="245" t="s">
        <v>414</v>
      </c>
      <c r="C42" s="198"/>
      <c r="D42" s="236"/>
      <c r="E42" s="237"/>
      <c r="F42" s="237"/>
      <c r="G42" s="237"/>
      <c r="H42" s="203"/>
      <c r="P42" s="231"/>
      <c r="Q42" s="231"/>
      <c r="R42" s="231"/>
      <c r="AA42" s="232">
        <f t="shared" si="0"/>
        <v>0</v>
      </c>
    </row>
    <row r="43" spans="1:27" ht="63.75">
      <c r="A43" s="936"/>
      <c r="B43" s="245" t="s">
        <v>415</v>
      </c>
      <c r="C43" s="198"/>
      <c r="D43" s="236"/>
      <c r="E43" s="237"/>
      <c r="F43" s="237"/>
      <c r="G43" s="237"/>
      <c r="H43" s="203"/>
      <c r="P43" s="231"/>
      <c r="Q43" s="231"/>
      <c r="R43" s="231"/>
      <c r="AA43" s="232">
        <f t="shared" si="0"/>
        <v>0</v>
      </c>
    </row>
    <row r="44" spans="1:27" ht="63.75">
      <c r="A44" s="936"/>
      <c r="B44" s="245" t="s">
        <v>416</v>
      </c>
      <c r="C44" s="198"/>
      <c r="D44" s="236"/>
      <c r="E44" s="237"/>
      <c r="F44" s="237"/>
      <c r="G44" s="237"/>
      <c r="H44" s="203"/>
      <c r="P44" s="231"/>
      <c r="Q44" s="231"/>
      <c r="R44" s="231"/>
      <c r="AA44" s="232">
        <f t="shared" si="0"/>
        <v>0</v>
      </c>
    </row>
    <row r="45" spans="1:27" ht="63.75">
      <c r="A45" s="936"/>
      <c r="B45" s="245" t="s">
        <v>417</v>
      </c>
      <c r="C45" s="198"/>
      <c r="D45" s="236"/>
      <c r="E45" s="237"/>
      <c r="F45" s="237"/>
      <c r="G45" s="237"/>
      <c r="H45" s="203"/>
      <c r="P45" s="231"/>
      <c r="Q45" s="231"/>
      <c r="R45" s="231"/>
      <c r="AA45" s="232">
        <f t="shared" si="0"/>
        <v>0</v>
      </c>
    </row>
    <row r="46" spans="1:27" ht="80.25" customHeight="1">
      <c r="A46" s="936"/>
      <c r="B46" s="244" t="s">
        <v>418</v>
      </c>
      <c r="C46" s="247">
        <f>SUM(E46:G46)</f>
        <v>86</v>
      </c>
      <c r="D46" s="552">
        <v>124362</v>
      </c>
      <c r="E46" s="248">
        <v>37</v>
      </c>
      <c r="F46" s="237">
        <v>14</v>
      </c>
      <c r="G46" s="237">
        <v>35</v>
      </c>
      <c r="H46" s="203"/>
      <c r="P46" s="231">
        <f>$D$46*E46</f>
        <v>4601394</v>
      </c>
      <c r="Q46" s="231">
        <f>$D$46*F46</f>
        <v>1741068</v>
      </c>
      <c r="R46" s="231">
        <f>$D$46*G46</f>
        <v>4352670</v>
      </c>
      <c r="AA46" s="232">
        <f t="shared" si="0"/>
        <v>10695132</v>
      </c>
    </row>
    <row r="47" spans="1:27" ht="63.75">
      <c r="A47" s="936"/>
      <c r="B47" s="245" t="s">
        <v>419</v>
      </c>
      <c r="C47" s="198"/>
      <c r="D47" s="236"/>
      <c r="E47" s="237"/>
      <c r="F47" s="237"/>
      <c r="G47" s="237"/>
      <c r="H47" s="203"/>
      <c r="P47" s="231"/>
      <c r="Q47" s="231"/>
      <c r="R47" s="231"/>
      <c r="AA47" s="232">
        <f t="shared" si="0"/>
        <v>0</v>
      </c>
    </row>
    <row r="48" spans="1:27" ht="63.75">
      <c r="A48" s="936"/>
      <c r="B48" s="245" t="s">
        <v>420</v>
      </c>
      <c r="C48" s="198"/>
      <c r="D48" s="236"/>
      <c r="E48" s="237"/>
      <c r="F48" s="237"/>
      <c r="G48" s="237"/>
      <c r="H48" s="203"/>
      <c r="P48" s="231"/>
      <c r="Q48" s="231"/>
      <c r="R48" s="231"/>
      <c r="AA48" s="232">
        <f t="shared" si="0"/>
        <v>0</v>
      </c>
    </row>
    <row r="49" spans="1:27" ht="51">
      <c r="A49" s="936"/>
      <c r="B49" s="245" t="s">
        <v>421</v>
      </c>
      <c r="C49" s="198"/>
      <c r="D49" s="236"/>
      <c r="E49" s="237"/>
      <c r="F49" s="237"/>
      <c r="G49" s="237"/>
      <c r="H49" s="203"/>
      <c r="P49" s="231"/>
      <c r="Q49" s="231"/>
      <c r="R49" s="231"/>
      <c r="AA49" s="232">
        <f t="shared" si="0"/>
        <v>0</v>
      </c>
    </row>
    <row r="50" spans="1:27" ht="51">
      <c r="A50" s="936"/>
      <c r="B50" s="245" t="s">
        <v>422</v>
      </c>
      <c r="C50" s="198"/>
      <c r="D50" s="236"/>
      <c r="E50" s="237"/>
      <c r="F50" s="237"/>
      <c r="G50" s="237"/>
      <c r="H50" s="203"/>
      <c r="P50" s="231"/>
      <c r="Q50" s="231"/>
      <c r="R50" s="231"/>
      <c r="AA50" s="232">
        <f t="shared" si="0"/>
        <v>0</v>
      </c>
    </row>
    <row r="51" spans="1:27" ht="51">
      <c r="A51" s="936"/>
      <c r="B51" s="245" t="s">
        <v>423</v>
      </c>
      <c r="C51" s="198"/>
      <c r="D51" s="236"/>
      <c r="E51" s="237"/>
      <c r="F51" s="237"/>
      <c r="G51" s="237"/>
      <c r="H51" s="203"/>
      <c r="P51" s="231"/>
      <c r="Q51" s="231"/>
      <c r="R51" s="231"/>
      <c r="AA51" s="232">
        <f t="shared" si="0"/>
        <v>0</v>
      </c>
    </row>
    <row r="52" spans="1:27" ht="51">
      <c r="A52" s="936"/>
      <c r="B52" s="245" t="s">
        <v>424</v>
      </c>
      <c r="C52" s="198"/>
      <c r="D52" s="236"/>
      <c r="E52" s="237"/>
      <c r="F52" s="237"/>
      <c r="G52" s="237"/>
      <c r="H52" s="203"/>
      <c r="P52" s="231"/>
      <c r="Q52" s="231"/>
      <c r="R52" s="231"/>
      <c r="AA52" s="232">
        <f t="shared" si="0"/>
        <v>0</v>
      </c>
    </row>
    <row r="53" spans="1:27" ht="51">
      <c r="A53" s="936"/>
      <c r="B53" s="245" t="s">
        <v>425</v>
      </c>
      <c r="C53" s="198"/>
      <c r="D53" s="236"/>
      <c r="E53" s="237"/>
      <c r="F53" s="237"/>
      <c r="G53" s="237"/>
      <c r="H53" s="203"/>
      <c r="P53" s="231"/>
      <c r="Q53" s="231"/>
      <c r="R53" s="231"/>
      <c r="AA53" s="232">
        <f t="shared" si="0"/>
        <v>0</v>
      </c>
    </row>
    <row r="54" spans="1:27" ht="38.25">
      <c r="A54" s="937"/>
      <c r="B54" s="245" t="s">
        <v>426</v>
      </c>
      <c r="C54" s="198"/>
      <c r="D54" s="236"/>
      <c r="E54" s="237"/>
      <c r="F54" s="237"/>
      <c r="G54" s="237"/>
      <c r="H54" s="203"/>
      <c r="P54" s="231"/>
      <c r="Q54" s="231"/>
      <c r="R54" s="231"/>
      <c r="AA54" s="232">
        <f t="shared" si="0"/>
        <v>0</v>
      </c>
    </row>
    <row r="55" spans="1:251" ht="15.75">
      <c r="A55" s="234">
        <v>4</v>
      </c>
      <c r="B55" s="246" t="s">
        <v>353</v>
      </c>
      <c r="C55" s="247">
        <f>SUM(C56:C77)</f>
        <v>276</v>
      </c>
      <c r="D55" s="236"/>
      <c r="E55" s="237">
        <f>SUM(E56:E77)</f>
        <v>120</v>
      </c>
      <c r="F55" s="248">
        <f>SUM(F56:F77)</f>
        <v>83</v>
      </c>
      <c r="G55" s="237">
        <f>SUM(G56:G77)</f>
        <v>73</v>
      </c>
      <c r="H55" s="238"/>
      <c r="I55" s="238"/>
      <c r="J55" s="239"/>
      <c r="K55" s="239"/>
      <c r="L55" s="239"/>
      <c r="M55" s="239"/>
      <c r="N55" s="239"/>
      <c r="O55" s="239"/>
      <c r="P55" s="231">
        <f>SUM(P56:P77)</f>
        <v>15526920</v>
      </c>
      <c r="Q55" s="231">
        <f>SUM(Q56:Q77)</f>
        <v>10739453</v>
      </c>
      <c r="R55" s="231">
        <f>SUM(R56:R77)</f>
        <v>9666285</v>
      </c>
      <c r="S55" s="240"/>
      <c r="T55" s="240"/>
      <c r="U55" s="240"/>
      <c r="V55" s="240"/>
      <c r="W55" s="240"/>
      <c r="X55" s="240"/>
      <c r="Y55" s="240"/>
      <c r="Z55" s="240"/>
      <c r="AA55" s="232">
        <f t="shared" si="0"/>
        <v>35932658</v>
      </c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  <c r="CP55" s="238"/>
      <c r="CQ55" s="238"/>
      <c r="CR55" s="238"/>
      <c r="CS55" s="238"/>
      <c r="CT55" s="238"/>
      <c r="CU55" s="238"/>
      <c r="CV55" s="238"/>
      <c r="CW55" s="238"/>
      <c r="CX55" s="238"/>
      <c r="CY55" s="238"/>
      <c r="CZ55" s="238"/>
      <c r="DA55" s="238"/>
      <c r="DB55" s="238"/>
      <c r="DC55" s="238"/>
      <c r="DD55" s="238"/>
      <c r="DE55" s="238"/>
      <c r="DF55" s="238"/>
      <c r="DG55" s="238"/>
      <c r="DH55" s="238"/>
      <c r="DI55" s="238"/>
      <c r="DJ55" s="238"/>
      <c r="DK55" s="238"/>
      <c r="DL55" s="238"/>
      <c r="DM55" s="238"/>
      <c r="DN55" s="238"/>
      <c r="DO55" s="238"/>
      <c r="DP55" s="238"/>
      <c r="DQ55" s="238"/>
      <c r="DR55" s="238"/>
      <c r="DS55" s="238"/>
      <c r="DT55" s="238"/>
      <c r="DU55" s="238"/>
      <c r="DV55" s="238"/>
      <c r="DW55" s="238"/>
      <c r="DX55" s="238"/>
      <c r="DY55" s="238"/>
      <c r="DZ55" s="238"/>
      <c r="EA55" s="238"/>
      <c r="EB55" s="238"/>
      <c r="EC55" s="238"/>
      <c r="ED55" s="238"/>
      <c r="EE55" s="238"/>
      <c r="EF55" s="238"/>
      <c r="EG55" s="238"/>
      <c r="EH55" s="238"/>
      <c r="EI55" s="238"/>
      <c r="EJ55" s="238"/>
      <c r="EK55" s="238"/>
      <c r="EL55" s="238"/>
      <c r="EM55" s="238"/>
      <c r="EN55" s="238"/>
      <c r="EO55" s="238"/>
      <c r="EP55" s="238"/>
      <c r="EQ55" s="238"/>
      <c r="ER55" s="238"/>
      <c r="ES55" s="238"/>
      <c r="ET55" s="238"/>
      <c r="EU55" s="238"/>
      <c r="EV55" s="238"/>
      <c r="EW55" s="238"/>
      <c r="EX55" s="238"/>
      <c r="EY55" s="238"/>
      <c r="EZ55" s="238"/>
      <c r="FA55" s="238"/>
      <c r="FB55" s="238"/>
      <c r="FC55" s="238"/>
      <c r="FD55" s="238"/>
      <c r="FE55" s="238"/>
      <c r="FF55" s="238"/>
      <c r="FG55" s="238"/>
      <c r="FH55" s="238"/>
      <c r="FI55" s="238"/>
      <c r="FJ55" s="238"/>
      <c r="FK55" s="238"/>
      <c r="FL55" s="238"/>
      <c r="FM55" s="238"/>
      <c r="FN55" s="238"/>
      <c r="FO55" s="238"/>
      <c r="FP55" s="238"/>
      <c r="FQ55" s="238"/>
      <c r="FR55" s="238"/>
      <c r="FS55" s="238"/>
      <c r="FT55" s="238"/>
      <c r="FU55" s="238"/>
      <c r="FV55" s="238"/>
      <c r="FW55" s="238"/>
      <c r="FX55" s="238"/>
      <c r="FY55" s="238"/>
      <c r="FZ55" s="238"/>
      <c r="GA55" s="238"/>
      <c r="GB55" s="238"/>
      <c r="GC55" s="238"/>
      <c r="GD55" s="238"/>
      <c r="GE55" s="238"/>
      <c r="GF55" s="238"/>
      <c r="GG55" s="238"/>
      <c r="GH55" s="238"/>
      <c r="GI55" s="238"/>
      <c r="GJ55" s="238"/>
      <c r="GK55" s="238"/>
      <c r="GL55" s="238"/>
      <c r="GM55" s="238"/>
      <c r="GN55" s="238"/>
      <c r="GO55" s="238"/>
      <c r="GP55" s="238"/>
      <c r="GQ55" s="238"/>
      <c r="GR55" s="238"/>
      <c r="GS55" s="238"/>
      <c r="GT55" s="238"/>
      <c r="GU55" s="238"/>
      <c r="GV55" s="238"/>
      <c r="GW55" s="238"/>
      <c r="GX55" s="238"/>
      <c r="GY55" s="238"/>
      <c r="GZ55" s="238"/>
      <c r="HA55" s="238"/>
      <c r="HB55" s="238"/>
      <c r="HC55" s="238"/>
      <c r="HD55" s="238"/>
      <c r="HE55" s="238"/>
      <c r="HF55" s="238"/>
      <c r="HG55" s="238"/>
      <c r="HH55" s="238"/>
      <c r="HI55" s="238"/>
      <c r="HJ55" s="238"/>
      <c r="HK55" s="238"/>
      <c r="HL55" s="238"/>
      <c r="HM55" s="238"/>
      <c r="HN55" s="238"/>
      <c r="HO55" s="238"/>
      <c r="HP55" s="238"/>
      <c r="HQ55" s="238"/>
      <c r="HR55" s="238"/>
      <c r="HS55" s="238"/>
      <c r="HT55" s="238"/>
      <c r="HU55" s="238"/>
      <c r="HV55" s="238"/>
      <c r="HW55" s="238"/>
      <c r="HX55" s="238"/>
      <c r="HY55" s="238"/>
      <c r="HZ55" s="238"/>
      <c r="IA55" s="238"/>
      <c r="IB55" s="238"/>
      <c r="IC55" s="238"/>
      <c r="ID55" s="238"/>
      <c r="IE55" s="238"/>
      <c r="IF55" s="238"/>
      <c r="IG55" s="238"/>
      <c r="IH55" s="238"/>
      <c r="II55" s="238"/>
      <c r="IJ55" s="238"/>
      <c r="IK55" s="238"/>
      <c r="IL55" s="238"/>
      <c r="IM55" s="238"/>
      <c r="IN55" s="238"/>
      <c r="IO55" s="238"/>
      <c r="IP55" s="238"/>
      <c r="IQ55" s="238"/>
    </row>
    <row r="56" spans="1:27" ht="54" customHeight="1">
      <c r="A56" s="935"/>
      <c r="B56" s="244" t="s">
        <v>427</v>
      </c>
      <c r="C56" s="247">
        <f>SUM(E56:G56)</f>
        <v>274</v>
      </c>
      <c r="D56" s="553">
        <v>129391</v>
      </c>
      <c r="E56" s="248">
        <v>120</v>
      </c>
      <c r="F56" s="248">
        <v>83</v>
      </c>
      <c r="G56" s="248">
        <v>71</v>
      </c>
      <c r="H56" s="203"/>
      <c r="P56" s="231">
        <f>$D$56*E56</f>
        <v>15526920</v>
      </c>
      <c r="Q56" s="231">
        <f>$D$56*F56</f>
        <v>10739453</v>
      </c>
      <c r="R56" s="231">
        <f>$D$56*G56</f>
        <v>9186761</v>
      </c>
      <c r="AA56" s="232">
        <f t="shared" si="0"/>
        <v>35453134</v>
      </c>
    </row>
    <row r="57" spans="1:27" ht="51">
      <c r="A57" s="936"/>
      <c r="B57" s="245" t="s">
        <v>428</v>
      </c>
      <c r="C57" s="198"/>
      <c r="D57" s="236"/>
      <c r="E57" s="237"/>
      <c r="F57" s="237"/>
      <c r="G57" s="237"/>
      <c r="H57" s="203"/>
      <c r="P57" s="231"/>
      <c r="Q57" s="231"/>
      <c r="R57" s="231"/>
      <c r="AA57" s="232">
        <f t="shared" si="0"/>
        <v>0</v>
      </c>
    </row>
    <row r="58" spans="1:27" ht="51">
      <c r="A58" s="936"/>
      <c r="B58" s="245" t="s">
        <v>429</v>
      </c>
      <c r="C58" s="198"/>
      <c r="D58" s="236"/>
      <c r="E58" s="237"/>
      <c r="F58" s="237"/>
      <c r="G58" s="237"/>
      <c r="H58" s="203"/>
      <c r="P58" s="231"/>
      <c r="Q58" s="231"/>
      <c r="R58" s="231"/>
      <c r="AA58" s="232">
        <f t="shared" si="0"/>
        <v>0</v>
      </c>
    </row>
    <row r="59" spans="1:27" ht="51">
      <c r="A59" s="936"/>
      <c r="B59" s="245" t="s">
        <v>430</v>
      </c>
      <c r="C59" s="198"/>
      <c r="D59" s="236"/>
      <c r="E59" s="237"/>
      <c r="F59" s="237"/>
      <c r="G59" s="237"/>
      <c r="H59" s="203"/>
      <c r="P59" s="231"/>
      <c r="Q59" s="231"/>
      <c r="R59" s="231"/>
      <c r="AA59" s="232">
        <f t="shared" si="0"/>
        <v>0</v>
      </c>
    </row>
    <row r="60" spans="1:27" ht="76.5" customHeight="1">
      <c r="A60" s="936"/>
      <c r="B60" s="249" t="s">
        <v>486</v>
      </c>
      <c r="C60" s="247">
        <f>SUM(E60:G60)</f>
        <v>1</v>
      </c>
      <c r="D60" s="242">
        <v>206827</v>
      </c>
      <c r="E60" s="237"/>
      <c r="F60" s="237"/>
      <c r="G60" s="237">
        <v>1</v>
      </c>
      <c r="H60" s="203"/>
      <c r="P60" s="231"/>
      <c r="Q60" s="231"/>
      <c r="R60" s="231">
        <f>D60*G60</f>
        <v>206827</v>
      </c>
      <c r="AA60" s="232">
        <f t="shared" si="0"/>
        <v>206827</v>
      </c>
    </row>
    <row r="61" spans="1:27" ht="63.75">
      <c r="A61" s="936"/>
      <c r="B61" s="245" t="s">
        <v>432</v>
      </c>
      <c r="C61" s="198"/>
      <c r="D61" s="236"/>
      <c r="E61" s="237"/>
      <c r="F61" s="237"/>
      <c r="G61" s="237"/>
      <c r="H61" s="203"/>
      <c r="P61" s="231"/>
      <c r="Q61" s="231"/>
      <c r="R61" s="231"/>
      <c r="AA61" s="232">
        <f t="shared" si="0"/>
        <v>0</v>
      </c>
    </row>
    <row r="62" spans="1:27" ht="51">
      <c r="A62" s="936"/>
      <c r="B62" s="245" t="s">
        <v>433</v>
      </c>
      <c r="C62" s="198"/>
      <c r="D62" s="236"/>
      <c r="E62" s="237"/>
      <c r="F62" s="237"/>
      <c r="G62" s="237"/>
      <c r="H62" s="203"/>
      <c r="P62" s="231"/>
      <c r="Q62" s="231"/>
      <c r="R62" s="231"/>
      <c r="AA62" s="232">
        <f t="shared" si="0"/>
        <v>0</v>
      </c>
    </row>
    <row r="63" spans="1:27" ht="51">
      <c r="A63" s="936"/>
      <c r="B63" s="245" t="s">
        <v>434</v>
      </c>
      <c r="C63" s="198"/>
      <c r="D63" s="236"/>
      <c r="E63" s="237"/>
      <c r="F63" s="237"/>
      <c r="G63" s="237"/>
      <c r="H63" s="203"/>
      <c r="P63" s="231"/>
      <c r="Q63" s="231"/>
      <c r="R63" s="231"/>
      <c r="AA63" s="232">
        <f t="shared" si="0"/>
        <v>0</v>
      </c>
    </row>
    <row r="64" spans="1:27" ht="51">
      <c r="A64" s="936"/>
      <c r="B64" s="245" t="s">
        <v>435</v>
      </c>
      <c r="C64" s="198"/>
      <c r="D64" s="236"/>
      <c r="E64" s="237"/>
      <c r="F64" s="237"/>
      <c r="G64" s="237"/>
      <c r="H64" s="203"/>
      <c r="P64" s="231"/>
      <c r="Q64" s="231"/>
      <c r="R64" s="231"/>
      <c r="AA64" s="232">
        <f t="shared" si="0"/>
        <v>0</v>
      </c>
    </row>
    <row r="65" spans="1:27" ht="51">
      <c r="A65" s="936"/>
      <c r="B65" s="245" t="s">
        <v>436</v>
      </c>
      <c r="C65" s="198"/>
      <c r="D65" s="236"/>
      <c r="E65" s="237"/>
      <c r="F65" s="237"/>
      <c r="G65" s="237"/>
      <c r="H65" s="203"/>
      <c r="P65" s="231"/>
      <c r="Q65" s="231"/>
      <c r="R65" s="231"/>
      <c r="AA65" s="232">
        <f t="shared" si="0"/>
        <v>0</v>
      </c>
    </row>
    <row r="66" spans="1:27" ht="63.75">
      <c r="A66" s="936"/>
      <c r="B66" s="245" t="s">
        <v>437</v>
      </c>
      <c r="C66" s="198"/>
      <c r="D66" s="236"/>
      <c r="E66" s="237"/>
      <c r="F66" s="237"/>
      <c r="G66" s="237"/>
      <c r="H66" s="203"/>
      <c r="P66" s="231"/>
      <c r="Q66" s="231"/>
      <c r="R66" s="231"/>
      <c r="AA66" s="232">
        <f t="shared" si="0"/>
        <v>0</v>
      </c>
    </row>
    <row r="67" spans="1:27" ht="90">
      <c r="A67" s="936"/>
      <c r="B67" s="249" t="s">
        <v>487</v>
      </c>
      <c r="C67" s="247">
        <f>SUM(E67:G67)</f>
        <v>1</v>
      </c>
      <c r="D67" s="242">
        <v>272697</v>
      </c>
      <c r="E67" s="250"/>
      <c r="F67" s="251"/>
      <c r="G67" s="251">
        <v>1</v>
      </c>
      <c r="H67" s="203"/>
      <c r="P67" s="252"/>
      <c r="Q67" s="252">
        <f>D67*F67</f>
        <v>0</v>
      </c>
      <c r="R67" s="252">
        <f>D67*G67</f>
        <v>272697</v>
      </c>
      <c r="AA67" s="232">
        <f t="shared" si="0"/>
        <v>272697</v>
      </c>
    </row>
    <row r="68" spans="1:27" ht="63.75">
      <c r="A68" s="936"/>
      <c r="B68" s="245" t="s">
        <v>439</v>
      </c>
      <c r="C68" s="253"/>
      <c r="D68" s="254"/>
      <c r="E68" s="255"/>
      <c r="F68" s="255"/>
      <c r="G68" s="255"/>
      <c r="H68" s="203"/>
      <c r="P68" s="256"/>
      <c r="Q68" s="256"/>
      <c r="R68" s="256"/>
      <c r="AA68" s="232">
        <f t="shared" si="0"/>
        <v>0</v>
      </c>
    </row>
    <row r="69" spans="1:27" ht="63.75">
      <c r="A69" s="936"/>
      <c r="B69" s="245" t="s">
        <v>440</v>
      </c>
      <c r="C69" s="253"/>
      <c r="D69" s="254"/>
      <c r="E69" s="255"/>
      <c r="F69" s="255"/>
      <c r="G69" s="255"/>
      <c r="H69" s="203"/>
      <c r="P69" s="256"/>
      <c r="Q69" s="256"/>
      <c r="R69" s="256"/>
      <c r="AA69" s="232">
        <f t="shared" si="0"/>
        <v>0</v>
      </c>
    </row>
    <row r="70" spans="1:27" ht="63.75">
      <c r="A70" s="936"/>
      <c r="B70" s="245" t="s">
        <v>441</v>
      </c>
      <c r="C70" s="257"/>
      <c r="D70" s="258"/>
      <c r="E70" s="250"/>
      <c r="F70" s="250"/>
      <c r="G70" s="250"/>
      <c r="H70" s="203"/>
      <c r="P70" s="252"/>
      <c r="Q70" s="252"/>
      <c r="R70" s="252"/>
      <c r="AA70" s="232">
        <f t="shared" si="0"/>
        <v>0</v>
      </c>
    </row>
    <row r="71" spans="1:27" ht="63.75">
      <c r="A71" s="936"/>
      <c r="B71" s="259" t="s">
        <v>442</v>
      </c>
      <c r="C71" s="253"/>
      <c r="D71" s="254"/>
      <c r="E71" s="255"/>
      <c r="F71" s="255"/>
      <c r="G71" s="255"/>
      <c r="H71" s="203"/>
      <c r="P71" s="256"/>
      <c r="Q71" s="256"/>
      <c r="R71" s="256"/>
      <c r="AA71" s="232">
        <f t="shared" si="0"/>
        <v>0</v>
      </c>
    </row>
    <row r="72" spans="1:27" ht="51">
      <c r="A72" s="936"/>
      <c r="B72" s="259" t="s">
        <v>443</v>
      </c>
      <c r="C72" s="253"/>
      <c r="D72" s="254"/>
      <c r="E72" s="255"/>
      <c r="F72" s="255"/>
      <c r="G72" s="255"/>
      <c r="H72" s="203"/>
      <c r="P72" s="256"/>
      <c r="Q72" s="256"/>
      <c r="R72" s="256"/>
      <c r="AA72" s="232">
        <f t="shared" si="0"/>
        <v>0</v>
      </c>
    </row>
    <row r="73" spans="1:27" ht="51">
      <c r="A73" s="936"/>
      <c r="B73" s="259" t="s">
        <v>444</v>
      </c>
      <c r="C73" s="253"/>
      <c r="D73" s="254"/>
      <c r="E73" s="255"/>
      <c r="F73" s="255"/>
      <c r="G73" s="255"/>
      <c r="H73" s="203"/>
      <c r="P73" s="256"/>
      <c r="Q73" s="256"/>
      <c r="R73" s="256"/>
      <c r="AA73" s="232">
        <f aca="true" t="shared" si="1" ref="AA73:AA138">SUM(P73:Z73)</f>
        <v>0</v>
      </c>
    </row>
    <row r="74" spans="1:27" ht="51">
      <c r="A74" s="936"/>
      <c r="B74" s="259" t="s">
        <v>445</v>
      </c>
      <c r="C74" s="253"/>
      <c r="D74" s="254"/>
      <c r="E74" s="255"/>
      <c r="F74" s="255"/>
      <c r="G74" s="255"/>
      <c r="H74" s="203"/>
      <c r="P74" s="256"/>
      <c r="Q74" s="256"/>
      <c r="R74" s="256"/>
      <c r="AA74" s="232">
        <f t="shared" si="1"/>
        <v>0</v>
      </c>
    </row>
    <row r="75" spans="1:27" ht="51">
      <c r="A75" s="936"/>
      <c r="B75" s="259" t="s">
        <v>446</v>
      </c>
      <c r="C75" s="253"/>
      <c r="D75" s="254"/>
      <c r="E75" s="255"/>
      <c r="F75" s="255"/>
      <c r="G75" s="255"/>
      <c r="H75" s="203"/>
      <c r="P75" s="256"/>
      <c r="Q75" s="256"/>
      <c r="R75" s="256"/>
      <c r="AA75" s="232">
        <f t="shared" si="1"/>
        <v>0</v>
      </c>
    </row>
    <row r="76" spans="1:27" ht="51">
      <c r="A76" s="936"/>
      <c r="B76" s="259" t="s">
        <v>447</v>
      </c>
      <c r="C76" s="253"/>
      <c r="D76" s="254"/>
      <c r="E76" s="255"/>
      <c r="F76" s="255"/>
      <c r="G76" s="255"/>
      <c r="H76" s="203"/>
      <c r="P76" s="256"/>
      <c r="Q76" s="256"/>
      <c r="R76" s="256"/>
      <c r="AA76" s="232">
        <f t="shared" si="1"/>
        <v>0</v>
      </c>
    </row>
    <row r="77" spans="1:27" ht="38.25">
      <c r="A77" s="937"/>
      <c r="B77" s="259" t="s">
        <v>448</v>
      </c>
      <c r="C77" s="253"/>
      <c r="D77" s="254"/>
      <c r="E77" s="255"/>
      <c r="F77" s="255"/>
      <c r="G77" s="255"/>
      <c r="H77" s="203"/>
      <c r="P77" s="256"/>
      <c r="Q77" s="256"/>
      <c r="R77" s="256"/>
      <c r="AA77" s="232">
        <f t="shared" si="1"/>
        <v>0</v>
      </c>
    </row>
    <row r="78" spans="1:251" ht="47.25">
      <c r="A78" s="234">
        <v>5</v>
      </c>
      <c r="B78" s="260" t="s">
        <v>449</v>
      </c>
      <c r="C78" s="198">
        <f>SUM(E78:G78)</f>
        <v>54</v>
      </c>
      <c r="D78" s="551">
        <v>774356</v>
      </c>
      <c r="E78" s="248">
        <v>13</v>
      </c>
      <c r="F78" s="248">
        <v>22</v>
      </c>
      <c r="G78" s="248">
        <v>19</v>
      </c>
      <c r="H78" s="238"/>
      <c r="I78" s="238"/>
      <c r="J78" s="239"/>
      <c r="K78" s="239"/>
      <c r="L78" s="239"/>
      <c r="M78" s="239"/>
      <c r="N78" s="239"/>
      <c r="O78" s="239"/>
      <c r="P78" s="231">
        <f>$D$78*E78</f>
        <v>10066628</v>
      </c>
      <c r="Q78" s="231">
        <f>$D$78*F78</f>
        <v>17035832</v>
      </c>
      <c r="R78" s="231">
        <f>$D$78*G78</f>
        <v>14712764</v>
      </c>
      <c r="S78" s="240"/>
      <c r="T78" s="240"/>
      <c r="U78" s="240"/>
      <c r="V78" s="240"/>
      <c r="W78" s="240"/>
      <c r="X78" s="240"/>
      <c r="Y78" s="240"/>
      <c r="Z78" s="240"/>
      <c r="AA78" s="232">
        <f t="shared" si="1"/>
        <v>41815224</v>
      </c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  <c r="AO78" s="238"/>
      <c r="AP78" s="238"/>
      <c r="AQ78" s="238"/>
      <c r="AR78" s="238"/>
      <c r="AS78" s="238"/>
      <c r="AT78" s="238"/>
      <c r="AU78" s="238"/>
      <c r="AV78" s="238"/>
      <c r="AW78" s="238"/>
      <c r="AX78" s="238"/>
      <c r="AY78" s="238"/>
      <c r="AZ78" s="238"/>
      <c r="BA78" s="238"/>
      <c r="BB78" s="238"/>
      <c r="BC78" s="238"/>
      <c r="BD78" s="238"/>
      <c r="BE78" s="238"/>
      <c r="BF78" s="238"/>
      <c r="BG78" s="238"/>
      <c r="BH78" s="238"/>
      <c r="BI78" s="238"/>
      <c r="BJ78" s="238"/>
      <c r="BK78" s="238"/>
      <c r="BL78" s="238"/>
      <c r="BM78" s="238"/>
      <c r="BN78" s="238"/>
      <c r="BO78" s="238"/>
      <c r="BP78" s="238"/>
      <c r="BQ78" s="238"/>
      <c r="BR78" s="238"/>
      <c r="BS78" s="238"/>
      <c r="BT78" s="238"/>
      <c r="BU78" s="238"/>
      <c r="BV78" s="238"/>
      <c r="BW78" s="238"/>
      <c r="BX78" s="238"/>
      <c r="BY78" s="238"/>
      <c r="BZ78" s="238"/>
      <c r="CA78" s="238"/>
      <c r="CB78" s="238"/>
      <c r="CC78" s="238"/>
      <c r="CD78" s="238"/>
      <c r="CE78" s="238"/>
      <c r="CF78" s="238"/>
      <c r="CG78" s="238"/>
      <c r="CH78" s="238"/>
      <c r="CI78" s="238"/>
      <c r="CJ78" s="238"/>
      <c r="CK78" s="238"/>
      <c r="CL78" s="238"/>
      <c r="CM78" s="238"/>
      <c r="CN78" s="238"/>
      <c r="CO78" s="238"/>
      <c r="CP78" s="238"/>
      <c r="CQ78" s="238"/>
      <c r="CR78" s="238"/>
      <c r="CS78" s="238"/>
      <c r="CT78" s="238"/>
      <c r="CU78" s="238"/>
      <c r="CV78" s="238"/>
      <c r="CW78" s="238"/>
      <c r="CX78" s="238"/>
      <c r="CY78" s="238"/>
      <c r="CZ78" s="238"/>
      <c r="DA78" s="238"/>
      <c r="DB78" s="238"/>
      <c r="DC78" s="238"/>
      <c r="DD78" s="238"/>
      <c r="DE78" s="238"/>
      <c r="DF78" s="238"/>
      <c r="DG78" s="238"/>
      <c r="DH78" s="238"/>
      <c r="DI78" s="238"/>
      <c r="DJ78" s="238"/>
      <c r="DK78" s="238"/>
      <c r="DL78" s="238"/>
      <c r="DM78" s="238"/>
      <c r="DN78" s="238"/>
      <c r="DO78" s="238"/>
      <c r="DP78" s="238"/>
      <c r="DQ78" s="238"/>
      <c r="DR78" s="238"/>
      <c r="DS78" s="238"/>
      <c r="DT78" s="238"/>
      <c r="DU78" s="238"/>
      <c r="DV78" s="238"/>
      <c r="DW78" s="238"/>
      <c r="DX78" s="238"/>
      <c r="DY78" s="238"/>
      <c r="DZ78" s="238"/>
      <c r="EA78" s="238"/>
      <c r="EB78" s="238"/>
      <c r="EC78" s="238"/>
      <c r="ED78" s="238"/>
      <c r="EE78" s="238"/>
      <c r="EF78" s="238"/>
      <c r="EG78" s="238"/>
      <c r="EH78" s="238"/>
      <c r="EI78" s="238"/>
      <c r="EJ78" s="238"/>
      <c r="EK78" s="238"/>
      <c r="EL78" s="238"/>
      <c r="EM78" s="238"/>
      <c r="EN78" s="238"/>
      <c r="EO78" s="238"/>
      <c r="EP78" s="238"/>
      <c r="EQ78" s="238"/>
      <c r="ER78" s="238"/>
      <c r="ES78" s="238"/>
      <c r="ET78" s="238"/>
      <c r="EU78" s="238"/>
      <c r="EV78" s="238"/>
      <c r="EW78" s="238"/>
      <c r="EX78" s="238"/>
      <c r="EY78" s="238"/>
      <c r="EZ78" s="238"/>
      <c r="FA78" s="238"/>
      <c r="FB78" s="238"/>
      <c r="FC78" s="238"/>
      <c r="FD78" s="238"/>
      <c r="FE78" s="238"/>
      <c r="FF78" s="238"/>
      <c r="FG78" s="238"/>
      <c r="FH78" s="238"/>
      <c r="FI78" s="238"/>
      <c r="FJ78" s="238"/>
      <c r="FK78" s="238"/>
      <c r="FL78" s="238"/>
      <c r="FM78" s="238"/>
      <c r="FN78" s="238"/>
      <c r="FO78" s="238"/>
      <c r="FP78" s="238"/>
      <c r="FQ78" s="238"/>
      <c r="FR78" s="238"/>
      <c r="FS78" s="238"/>
      <c r="FT78" s="238"/>
      <c r="FU78" s="238"/>
      <c r="FV78" s="238"/>
      <c r="FW78" s="238"/>
      <c r="FX78" s="238"/>
      <c r="FY78" s="238"/>
      <c r="FZ78" s="238"/>
      <c r="GA78" s="238"/>
      <c r="GB78" s="238"/>
      <c r="GC78" s="238"/>
      <c r="GD78" s="238"/>
      <c r="GE78" s="238"/>
      <c r="GF78" s="238"/>
      <c r="GG78" s="238"/>
      <c r="GH78" s="238"/>
      <c r="GI78" s="238"/>
      <c r="GJ78" s="238"/>
      <c r="GK78" s="238"/>
      <c r="GL78" s="238"/>
      <c r="GM78" s="238"/>
      <c r="GN78" s="238"/>
      <c r="GO78" s="238"/>
      <c r="GP78" s="238"/>
      <c r="GQ78" s="238"/>
      <c r="GR78" s="238"/>
      <c r="GS78" s="238"/>
      <c r="GT78" s="238"/>
      <c r="GU78" s="238"/>
      <c r="GV78" s="238"/>
      <c r="GW78" s="238"/>
      <c r="GX78" s="238"/>
      <c r="GY78" s="238"/>
      <c r="GZ78" s="238"/>
      <c r="HA78" s="238"/>
      <c r="HB78" s="238"/>
      <c r="HC78" s="238"/>
      <c r="HD78" s="238"/>
      <c r="HE78" s="238"/>
      <c r="HF78" s="238"/>
      <c r="HG78" s="238"/>
      <c r="HH78" s="238"/>
      <c r="HI78" s="238"/>
      <c r="HJ78" s="238"/>
      <c r="HK78" s="238"/>
      <c r="HL78" s="238"/>
      <c r="HM78" s="238"/>
      <c r="HN78" s="238"/>
      <c r="HO78" s="238"/>
      <c r="HP78" s="238"/>
      <c r="HQ78" s="238"/>
      <c r="HR78" s="238"/>
      <c r="HS78" s="238"/>
      <c r="HT78" s="238"/>
      <c r="HU78" s="238"/>
      <c r="HV78" s="238"/>
      <c r="HW78" s="238"/>
      <c r="HX78" s="238"/>
      <c r="HY78" s="238"/>
      <c r="HZ78" s="238"/>
      <c r="IA78" s="238"/>
      <c r="IB78" s="238"/>
      <c r="IC78" s="238"/>
      <c r="ID78" s="238"/>
      <c r="IE78" s="238"/>
      <c r="IF78" s="238"/>
      <c r="IG78" s="238"/>
      <c r="IH78" s="238"/>
      <c r="II78" s="238"/>
      <c r="IJ78" s="238"/>
      <c r="IK78" s="238"/>
      <c r="IL78" s="238"/>
      <c r="IM78" s="238"/>
      <c r="IN78" s="238"/>
      <c r="IO78" s="238"/>
      <c r="IP78" s="238"/>
      <c r="IQ78" s="238"/>
    </row>
    <row r="79" spans="1:251" ht="47.25">
      <c r="A79" s="234">
        <v>6</v>
      </c>
      <c r="B79" s="260" t="s">
        <v>450</v>
      </c>
      <c r="C79" s="198">
        <f>SUM(E79:G79)</f>
        <v>5</v>
      </c>
      <c r="D79" s="552">
        <v>28921</v>
      </c>
      <c r="E79" s="237"/>
      <c r="F79" s="237">
        <v>2</v>
      </c>
      <c r="G79" s="237">
        <v>3</v>
      </c>
      <c r="H79" s="261"/>
      <c r="I79" s="238"/>
      <c r="J79" s="239"/>
      <c r="K79" s="239"/>
      <c r="L79" s="239"/>
      <c r="M79" s="239"/>
      <c r="N79" s="239"/>
      <c r="O79" s="239"/>
      <c r="P79" s="231"/>
      <c r="Q79" s="231">
        <f>$D$79*F79</f>
        <v>57842</v>
      </c>
      <c r="R79" s="231">
        <f>$D$79*G79</f>
        <v>86763</v>
      </c>
      <c r="S79" s="262"/>
      <c r="T79" s="240"/>
      <c r="U79" s="240"/>
      <c r="V79" s="240"/>
      <c r="W79" s="240"/>
      <c r="X79" s="240"/>
      <c r="Y79" s="240"/>
      <c r="Z79" s="240"/>
      <c r="AA79" s="232">
        <f>SUM(P79:Z79)</f>
        <v>144605</v>
      </c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8"/>
      <c r="AN79" s="238"/>
      <c r="AO79" s="238"/>
      <c r="AP79" s="238"/>
      <c r="AQ79" s="238"/>
      <c r="AR79" s="238"/>
      <c r="AS79" s="238"/>
      <c r="AT79" s="238"/>
      <c r="AU79" s="238"/>
      <c r="AV79" s="238"/>
      <c r="AW79" s="238"/>
      <c r="AX79" s="238"/>
      <c r="AY79" s="238"/>
      <c r="AZ79" s="238"/>
      <c r="BA79" s="238"/>
      <c r="BB79" s="238"/>
      <c r="BC79" s="238"/>
      <c r="BD79" s="238"/>
      <c r="BE79" s="238"/>
      <c r="BF79" s="238"/>
      <c r="BG79" s="238"/>
      <c r="BH79" s="238"/>
      <c r="BI79" s="238"/>
      <c r="BJ79" s="238"/>
      <c r="BK79" s="238"/>
      <c r="BL79" s="238"/>
      <c r="BM79" s="238"/>
      <c r="BN79" s="238"/>
      <c r="BO79" s="238"/>
      <c r="BP79" s="238"/>
      <c r="BQ79" s="238"/>
      <c r="BR79" s="238"/>
      <c r="BS79" s="238"/>
      <c r="BT79" s="238"/>
      <c r="BU79" s="238"/>
      <c r="BV79" s="238"/>
      <c r="BW79" s="238"/>
      <c r="BX79" s="238"/>
      <c r="BY79" s="238"/>
      <c r="BZ79" s="238"/>
      <c r="CA79" s="238"/>
      <c r="CB79" s="238"/>
      <c r="CC79" s="238"/>
      <c r="CD79" s="238"/>
      <c r="CE79" s="238"/>
      <c r="CF79" s="238"/>
      <c r="CG79" s="238"/>
      <c r="CH79" s="238"/>
      <c r="CI79" s="238"/>
      <c r="CJ79" s="238"/>
      <c r="CK79" s="238"/>
      <c r="CL79" s="238"/>
      <c r="CM79" s="238"/>
      <c r="CN79" s="238"/>
      <c r="CO79" s="238"/>
      <c r="CP79" s="238"/>
      <c r="CQ79" s="238"/>
      <c r="CR79" s="238"/>
      <c r="CS79" s="238"/>
      <c r="CT79" s="238"/>
      <c r="CU79" s="238"/>
      <c r="CV79" s="238"/>
      <c r="CW79" s="238"/>
      <c r="CX79" s="238"/>
      <c r="CY79" s="238"/>
      <c r="CZ79" s="238"/>
      <c r="DA79" s="238"/>
      <c r="DB79" s="238"/>
      <c r="DC79" s="238"/>
      <c r="DD79" s="238"/>
      <c r="DE79" s="238"/>
      <c r="DF79" s="238"/>
      <c r="DG79" s="238"/>
      <c r="DH79" s="238"/>
      <c r="DI79" s="238"/>
      <c r="DJ79" s="238"/>
      <c r="DK79" s="238"/>
      <c r="DL79" s="238"/>
      <c r="DM79" s="238"/>
      <c r="DN79" s="238"/>
      <c r="DO79" s="238"/>
      <c r="DP79" s="238"/>
      <c r="DQ79" s="238"/>
      <c r="DR79" s="238"/>
      <c r="DS79" s="238"/>
      <c r="DT79" s="238"/>
      <c r="DU79" s="238"/>
      <c r="DV79" s="238"/>
      <c r="DW79" s="238"/>
      <c r="DX79" s="238"/>
      <c r="DY79" s="238"/>
      <c r="DZ79" s="238"/>
      <c r="EA79" s="238"/>
      <c r="EB79" s="238"/>
      <c r="EC79" s="238"/>
      <c r="ED79" s="238"/>
      <c r="EE79" s="238"/>
      <c r="EF79" s="238"/>
      <c r="EG79" s="238"/>
      <c r="EH79" s="238"/>
      <c r="EI79" s="238"/>
      <c r="EJ79" s="238"/>
      <c r="EK79" s="238"/>
      <c r="EL79" s="238"/>
      <c r="EM79" s="238"/>
      <c r="EN79" s="238"/>
      <c r="EO79" s="238"/>
      <c r="EP79" s="238"/>
      <c r="EQ79" s="238"/>
      <c r="ER79" s="238"/>
      <c r="ES79" s="238"/>
      <c r="ET79" s="238"/>
      <c r="EU79" s="238"/>
      <c r="EV79" s="238"/>
      <c r="EW79" s="238"/>
      <c r="EX79" s="238"/>
      <c r="EY79" s="238"/>
      <c r="EZ79" s="238"/>
      <c r="FA79" s="238"/>
      <c r="FB79" s="238"/>
      <c r="FC79" s="238"/>
      <c r="FD79" s="238"/>
      <c r="FE79" s="238"/>
      <c r="FF79" s="238"/>
      <c r="FG79" s="238"/>
      <c r="FH79" s="238"/>
      <c r="FI79" s="238"/>
      <c r="FJ79" s="238"/>
      <c r="FK79" s="238"/>
      <c r="FL79" s="238"/>
      <c r="FM79" s="238"/>
      <c r="FN79" s="238"/>
      <c r="FO79" s="238"/>
      <c r="FP79" s="238"/>
      <c r="FQ79" s="238"/>
      <c r="FR79" s="238"/>
      <c r="FS79" s="238"/>
      <c r="FT79" s="238"/>
      <c r="FU79" s="238"/>
      <c r="FV79" s="238"/>
      <c r="FW79" s="238"/>
      <c r="FX79" s="238"/>
      <c r="FY79" s="238"/>
      <c r="FZ79" s="238"/>
      <c r="GA79" s="238"/>
      <c r="GB79" s="238"/>
      <c r="GC79" s="238"/>
      <c r="GD79" s="238"/>
      <c r="GE79" s="238"/>
      <c r="GF79" s="238"/>
      <c r="GG79" s="238"/>
      <c r="GH79" s="238"/>
      <c r="GI79" s="238"/>
      <c r="GJ79" s="238"/>
      <c r="GK79" s="238"/>
      <c r="GL79" s="238"/>
      <c r="GM79" s="238"/>
      <c r="GN79" s="238"/>
      <c r="GO79" s="238"/>
      <c r="GP79" s="238"/>
      <c r="GQ79" s="238"/>
      <c r="GR79" s="238"/>
      <c r="GS79" s="238"/>
      <c r="GT79" s="238"/>
      <c r="GU79" s="238"/>
      <c r="GV79" s="238"/>
      <c r="GW79" s="238"/>
      <c r="GX79" s="238"/>
      <c r="GY79" s="238"/>
      <c r="GZ79" s="238"/>
      <c r="HA79" s="238"/>
      <c r="HB79" s="238"/>
      <c r="HC79" s="238"/>
      <c r="HD79" s="238"/>
      <c r="HE79" s="238"/>
      <c r="HF79" s="238"/>
      <c r="HG79" s="238"/>
      <c r="HH79" s="238"/>
      <c r="HI79" s="238"/>
      <c r="HJ79" s="238"/>
      <c r="HK79" s="238"/>
      <c r="HL79" s="238"/>
      <c r="HM79" s="238"/>
      <c r="HN79" s="238"/>
      <c r="HO79" s="238"/>
      <c r="HP79" s="238"/>
      <c r="HQ79" s="238"/>
      <c r="HR79" s="238"/>
      <c r="HS79" s="238"/>
      <c r="HT79" s="238"/>
      <c r="HU79" s="238"/>
      <c r="HV79" s="238"/>
      <c r="HW79" s="238"/>
      <c r="HX79" s="238"/>
      <c r="HY79" s="238"/>
      <c r="HZ79" s="238"/>
      <c r="IA79" s="238"/>
      <c r="IB79" s="238"/>
      <c r="IC79" s="238"/>
      <c r="ID79" s="238"/>
      <c r="IE79" s="238"/>
      <c r="IF79" s="238"/>
      <c r="IG79" s="238"/>
      <c r="IH79" s="238"/>
      <c r="II79" s="238"/>
      <c r="IJ79" s="238"/>
      <c r="IK79" s="238"/>
      <c r="IL79" s="238"/>
      <c r="IM79" s="238"/>
      <c r="IN79" s="238"/>
      <c r="IO79" s="238"/>
      <c r="IP79" s="238"/>
      <c r="IQ79" s="238"/>
    </row>
    <row r="80" spans="1:251" ht="47.25">
      <c r="A80" s="234">
        <v>7</v>
      </c>
      <c r="B80" s="260" t="s">
        <v>451</v>
      </c>
      <c r="C80" s="198"/>
      <c r="D80" s="236"/>
      <c r="E80" s="237"/>
      <c r="F80" s="237"/>
      <c r="G80" s="237"/>
      <c r="H80" s="261"/>
      <c r="I80" s="238"/>
      <c r="J80" s="239"/>
      <c r="K80" s="239"/>
      <c r="L80" s="239"/>
      <c r="M80" s="239"/>
      <c r="N80" s="239"/>
      <c r="O80" s="239"/>
      <c r="P80" s="231"/>
      <c r="Q80" s="231"/>
      <c r="R80" s="231"/>
      <c r="S80" s="262"/>
      <c r="T80" s="240"/>
      <c r="U80" s="240"/>
      <c r="V80" s="240"/>
      <c r="W80" s="240"/>
      <c r="X80" s="240"/>
      <c r="Y80" s="240"/>
      <c r="Z80" s="240"/>
      <c r="AA80" s="263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238"/>
      <c r="AR80" s="238"/>
      <c r="AS80" s="238"/>
      <c r="AT80" s="238"/>
      <c r="AU80" s="238"/>
      <c r="AV80" s="238"/>
      <c r="AW80" s="238"/>
      <c r="AX80" s="238"/>
      <c r="AY80" s="238"/>
      <c r="AZ80" s="238"/>
      <c r="BA80" s="238"/>
      <c r="BB80" s="238"/>
      <c r="BC80" s="238"/>
      <c r="BD80" s="238"/>
      <c r="BE80" s="238"/>
      <c r="BF80" s="238"/>
      <c r="BG80" s="238"/>
      <c r="BH80" s="238"/>
      <c r="BI80" s="238"/>
      <c r="BJ80" s="238"/>
      <c r="BK80" s="238"/>
      <c r="BL80" s="238"/>
      <c r="BM80" s="238"/>
      <c r="BN80" s="238"/>
      <c r="BO80" s="238"/>
      <c r="BP80" s="238"/>
      <c r="BQ80" s="238"/>
      <c r="BR80" s="238"/>
      <c r="BS80" s="238"/>
      <c r="BT80" s="238"/>
      <c r="BU80" s="238"/>
      <c r="BV80" s="238"/>
      <c r="BW80" s="238"/>
      <c r="BX80" s="238"/>
      <c r="BY80" s="238"/>
      <c r="BZ80" s="238"/>
      <c r="CA80" s="238"/>
      <c r="CB80" s="238"/>
      <c r="CC80" s="238"/>
      <c r="CD80" s="238"/>
      <c r="CE80" s="238"/>
      <c r="CF80" s="238"/>
      <c r="CG80" s="238"/>
      <c r="CH80" s="238"/>
      <c r="CI80" s="238"/>
      <c r="CJ80" s="238"/>
      <c r="CK80" s="238"/>
      <c r="CL80" s="238"/>
      <c r="CM80" s="238"/>
      <c r="CN80" s="238"/>
      <c r="CO80" s="238"/>
      <c r="CP80" s="238"/>
      <c r="CQ80" s="238"/>
      <c r="CR80" s="238"/>
      <c r="CS80" s="238"/>
      <c r="CT80" s="238"/>
      <c r="CU80" s="238"/>
      <c r="CV80" s="238"/>
      <c r="CW80" s="238"/>
      <c r="CX80" s="238"/>
      <c r="CY80" s="238"/>
      <c r="CZ80" s="238"/>
      <c r="DA80" s="238"/>
      <c r="DB80" s="238"/>
      <c r="DC80" s="238"/>
      <c r="DD80" s="238"/>
      <c r="DE80" s="238"/>
      <c r="DF80" s="238"/>
      <c r="DG80" s="238"/>
      <c r="DH80" s="238"/>
      <c r="DI80" s="238"/>
      <c r="DJ80" s="238"/>
      <c r="DK80" s="238"/>
      <c r="DL80" s="238"/>
      <c r="DM80" s="238"/>
      <c r="DN80" s="238"/>
      <c r="DO80" s="238"/>
      <c r="DP80" s="238"/>
      <c r="DQ80" s="238"/>
      <c r="DR80" s="238"/>
      <c r="DS80" s="238"/>
      <c r="DT80" s="238"/>
      <c r="DU80" s="238"/>
      <c r="DV80" s="238"/>
      <c r="DW80" s="238"/>
      <c r="DX80" s="238"/>
      <c r="DY80" s="238"/>
      <c r="DZ80" s="238"/>
      <c r="EA80" s="238"/>
      <c r="EB80" s="238"/>
      <c r="EC80" s="238"/>
      <c r="ED80" s="238"/>
      <c r="EE80" s="238"/>
      <c r="EF80" s="238"/>
      <c r="EG80" s="238"/>
      <c r="EH80" s="238"/>
      <c r="EI80" s="238"/>
      <c r="EJ80" s="238"/>
      <c r="EK80" s="238"/>
      <c r="EL80" s="238"/>
      <c r="EM80" s="238"/>
      <c r="EN80" s="238"/>
      <c r="EO80" s="238"/>
      <c r="EP80" s="238"/>
      <c r="EQ80" s="238"/>
      <c r="ER80" s="238"/>
      <c r="ES80" s="238"/>
      <c r="ET80" s="238"/>
      <c r="EU80" s="238"/>
      <c r="EV80" s="238"/>
      <c r="EW80" s="238"/>
      <c r="EX80" s="238"/>
      <c r="EY80" s="238"/>
      <c r="EZ80" s="238"/>
      <c r="FA80" s="238"/>
      <c r="FB80" s="238"/>
      <c r="FC80" s="238"/>
      <c r="FD80" s="238"/>
      <c r="FE80" s="238"/>
      <c r="FF80" s="238"/>
      <c r="FG80" s="238"/>
      <c r="FH80" s="238"/>
      <c r="FI80" s="238"/>
      <c r="FJ80" s="238"/>
      <c r="FK80" s="238"/>
      <c r="FL80" s="238"/>
      <c r="FM80" s="238"/>
      <c r="FN80" s="238"/>
      <c r="FO80" s="238"/>
      <c r="FP80" s="238"/>
      <c r="FQ80" s="238"/>
      <c r="FR80" s="238"/>
      <c r="FS80" s="238"/>
      <c r="FT80" s="238"/>
      <c r="FU80" s="238"/>
      <c r="FV80" s="238"/>
      <c r="FW80" s="238"/>
      <c r="FX80" s="238"/>
      <c r="FY80" s="238"/>
      <c r="FZ80" s="238"/>
      <c r="GA80" s="238"/>
      <c r="GB80" s="238"/>
      <c r="GC80" s="238"/>
      <c r="GD80" s="238"/>
      <c r="GE80" s="238"/>
      <c r="GF80" s="238"/>
      <c r="GG80" s="238"/>
      <c r="GH80" s="238"/>
      <c r="GI80" s="238"/>
      <c r="GJ80" s="238"/>
      <c r="GK80" s="238"/>
      <c r="GL80" s="238"/>
      <c r="GM80" s="238"/>
      <c r="GN80" s="238"/>
      <c r="GO80" s="238"/>
      <c r="GP80" s="238"/>
      <c r="GQ80" s="238"/>
      <c r="GR80" s="238"/>
      <c r="GS80" s="238"/>
      <c r="GT80" s="238"/>
      <c r="GU80" s="238"/>
      <c r="GV80" s="238"/>
      <c r="GW80" s="238"/>
      <c r="GX80" s="238"/>
      <c r="GY80" s="238"/>
      <c r="GZ80" s="238"/>
      <c r="HA80" s="238"/>
      <c r="HB80" s="238"/>
      <c r="HC80" s="238"/>
      <c r="HD80" s="238"/>
      <c r="HE80" s="238"/>
      <c r="HF80" s="238"/>
      <c r="HG80" s="238"/>
      <c r="HH80" s="238"/>
      <c r="HI80" s="238"/>
      <c r="HJ80" s="238"/>
      <c r="HK80" s="238"/>
      <c r="HL80" s="238"/>
      <c r="HM80" s="238"/>
      <c r="HN80" s="238"/>
      <c r="HO80" s="238"/>
      <c r="HP80" s="238"/>
      <c r="HQ80" s="238"/>
      <c r="HR80" s="238"/>
      <c r="HS80" s="238"/>
      <c r="HT80" s="238"/>
      <c r="HU80" s="238"/>
      <c r="HV80" s="238"/>
      <c r="HW80" s="238"/>
      <c r="HX80" s="238"/>
      <c r="HY80" s="238"/>
      <c r="HZ80" s="238"/>
      <c r="IA80" s="238"/>
      <c r="IB80" s="238"/>
      <c r="IC80" s="238"/>
      <c r="ID80" s="238"/>
      <c r="IE80" s="238"/>
      <c r="IF80" s="238"/>
      <c r="IG80" s="238"/>
      <c r="IH80" s="238"/>
      <c r="II80" s="238"/>
      <c r="IJ80" s="238"/>
      <c r="IK80" s="238"/>
      <c r="IL80" s="238"/>
      <c r="IM80" s="238"/>
      <c r="IN80" s="238"/>
      <c r="IO80" s="238"/>
      <c r="IP80" s="238"/>
      <c r="IQ80" s="238"/>
    </row>
    <row r="81" spans="1:251" ht="47.25">
      <c r="A81" s="234">
        <v>8</v>
      </c>
      <c r="B81" s="260" t="s">
        <v>452</v>
      </c>
      <c r="C81" s="253"/>
      <c r="D81" s="254"/>
      <c r="E81" s="237"/>
      <c r="F81" s="237"/>
      <c r="G81" s="237"/>
      <c r="H81" s="261"/>
      <c r="I81" s="238"/>
      <c r="J81" s="239"/>
      <c r="K81" s="239"/>
      <c r="L81" s="239"/>
      <c r="M81" s="239"/>
      <c r="N81" s="239"/>
      <c r="O81" s="239"/>
      <c r="P81" s="231"/>
      <c r="Q81" s="231"/>
      <c r="R81" s="231"/>
      <c r="S81" s="262"/>
      <c r="T81" s="240"/>
      <c r="U81" s="240"/>
      <c r="V81" s="240"/>
      <c r="W81" s="240"/>
      <c r="X81" s="240"/>
      <c r="Y81" s="240"/>
      <c r="Z81" s="240"/>
      <c r="AA81" s="263"/>
      <c r="AB81" s="238"/>
      <c r="AC81" s="238"/>
      <c r="AD81" s="238"/>
      <c r="AE81" s="238"/>
      <c r="AF81" s="238"/>
      <c r="AG81" s="238"/>
      <c r="AH81" s="238"/>
      <c r="AI81" s="238"/>
      <c r="AJ81" s="238"/>
      <c r="AK81" s="238"/>
      <c r="AL81" s="238"/>
      <c r="AM81" s="238"/>
      <c r="AN81" s="238"/>
      <c r="AO81" s="238"/>
      <c r="AP81" s="238"/>
      <c r="AQ81" s="238"/>
      <c r="AR81" s="238"/>
      <c r="AS81" s="238"/>
      <c r="AT81" s="238"/>
      <c r="AU81" s="238"/>
      <c r="AV81" s="238"/>
      <c r="AW81" s="238"/>
      <c r="AX81" s="238"/>
      <c r="AY81" s="238"/>
      <c r="AZ81" s="238"/>
      <c r="BA81" s="238"/>
      <c r="BB81" s="238"/>
      <c r="BC81" s="238"/>
      <c r="BD81" s="238"/>
      <c r="BE81" s="238"/>
      <c r="BF81" s="238"/>
      <c r="BG81" s="238"/>
      <c r="BH81" s="238"/>
      <c r="BI81" s="238"/>
      <c r="BJ81" s="238"/>
      <c r="BK81" s="238"/>
      <c r="BL81" s="238"/>
      <c r="BM81" s="238"/>
      <c r="BN81" s="238"/>
      <c r="BO81" s="238"/>
      <c r="BP81" s="238"/>
      <c r="BQ81" s="238"/>
      <c r="BR81" s="238"/>
      <c r="BS81" s="238"/>
      <c r="BT81" s="238"/>
      <c r="BU81" s="238"/>
      <c r="BV81" s="238"/>
      <c r="BW81" s="238"/>
      <c r="BX81" s="238"/>
      <c r="BY81" s="238"/>
      <c r="BZ81" s="238"/>
      <c r="CA81" s="238"/>
      <c r="CB81" s="238"/>
      <c r="CC81" s="238"/>
      <c r="CD81" s="238"/>
      <c r="CE81" s="238"/>
      <c r="CF81" s="238"/>
      <c r="CG81" s="238"/>
      <c r="CH81" s="238"/>
      <c r="CI81" s="238"/>
      <c r="CJ81" s="238"/>
      <c r="CK81" s="238"/>
      <c r="CL81" s="238"/>
      <c r="CM81" s="238"/>
      <c r="CN81" s="238"/>
      <c r="CO81" s="238"/>
      <c r="CP81" s="238"/>
      <c r="CQ81" s="238"/>
      <c r="CR81" s="238"/>
      <c r="CS81" s="238"/>
      <c r="CT81" s="238"/>
      <c r="CU81" s="238"/>
      <c r="CV81" s="238"/>
      <c r="CW81" s="238"/>
      <c r="CX81" s="238"/>
      <c r="CY81" s="238"/>
      <c r="CZ81" s="238"/>
      <c r="DA81" s="238"/>
      <c r="DB81" s="238"/>
      <c r="DC81" s="238"/>
      <c r="DD81" s="238"/>
      <c r="DE81" s="238"/>
      <c r="DF81" s="238"/>
      <c r="DG81" s="238"/>
      <c r="DH81" s="238"/>
      <c r="DI81" s="238"/>
      <c r="DJ81" s="238"/>
      <c r="DK81" s="238"/>
      <c r="DL81" s="238"/>
      <c r="DM81" s="238"/>
      <c r="DN81" s="238"/>
      <c r="DO81" s="238"/>
      <c r="DP81" s="238"/>
      <c r="DQ81" s="238"/>
      <c r="DR81" s="238"/>
      <c r="DS81" s="238"/>
      <c r="DT81" s="238"/>
      <c r="DU81" s="238"/>
      <c r="DV81" s="238"/>
      <c r="DW81" s="238"/>
      <c r="DX81" s="238"/>
      <c r="DY81" s="238"/>
      <c r="DZ81" s="238"/>
      <c r="EA81" s="238"/>
      <c r="EB81" s="238"/>
      <c r="EC81" s="238"/>
      <c r="ED81" s="238"/>
      <c r="EE81" s="238"/>
      <c r="EF81" s="238"/>
      <c r="EG81" s="238"/>
      <c r="EH81" s="238"/>
      <c r="EI81" s="238"/>
      <c r="EJ81" s="238"/>
      <c r="EK81" s="238"/>
      <c r="EL81" s="238"/>
      <c r="EM81" s="238"/>
      <c r="EN81" s="238"/>
      <c r="EO81" s="238"/>
      <c r="EP81" s="238"/>
      <c r="EQ81" s="238"/>
      <c r="ER81" s="238"/>
      <c r="ES81" s="238"/>
      <c r="ET81" s="238"/>
      <c r="EU81" s="238"/>
      <c r="EV81" s="238"/>
      <c r="EW81" s="238"/>
      <c r="EX81" s="238"/>
      <c r="EY81" s="238"/>
      <c r="EZ81" s="238"/>
      <c r="FA81" s="238"/>
      <c r="FB81" s="238"/>
      <c r="FC81" s="238"/>
      <c r="FD81" s="238"/>
      <c r="FE81" s="238"/>
      <c r="FF81" s="238"/>
      <c r="FG81" s="238"/>
      <c r="FH81" s="238"/>
      <c r="FI81" s="238"/>
      <c r="FJ81" s="238"/>
      <c r="FK81" s="238"/>
      <c r="FL81" s="238"/>
      <c r="FM81" s="238"/>
      <c r="FN81" s="238"/>
      <c r="FO81" s="238"/>
      <c r="FP81" s="238"/>
      <c r="FQ81" s="238"/>
      <c r="FR81" s="238"/>
      <c r="FS81" s="238"/>
      <c r="FT81" s="238"/>
      <c r="FU81" s="238"/>
      <c r="FV81" s="238"/>
      <c r="FW81" s="238"/>
      <c r="FX81" s="238"/>
      <c r="FY81" s="238"/>
      <c r="FZ81" s="238"/>
      <c r="GA81" s="238"/>
      <c r="GB81" s="238"/>
      <c r="GC81" s="238"/>
      <c r="GD81" s="238"/>
      <c r="GE81" s="238"/>
      <c r="GF81" s="238"/>
      <c r="GG81" s="238"/>
      <c r="GH81" s="238"/>
      <c r="GI81" s="238"/>
      <c r="GJ81" s="238"/>
      <c r="GK81" s="238"/>
      <c r="GL81" s="238"/>
      <c r="GM81" s="238"/>
      <c r="GN81" s="238"/>
      <c r="GO81" s="238"/>
      <c r="GP81" s="238"/>
      <c r="GQ81" s="238"/>
      <c r="GR81" s="238"/>
      <c r="GS81" s="238"/>
      <c r="GT81" s="238"/>
      <c r="GU81" s="238"/>
      <c r="GV81" s="238"/>
      <c r="GW81" s="238"/>
      <c r="GX81" s="238"/>
      <c r="GY81" s="238"/>
      <c r="GZ81" s="238"/>
      <c r="HA81" s="238"/>
      <c r="HB81" s="238"/>
      <c r="HC81" s="238"/>
      <c r="HD81" s="238"/>
      <c r="HE81" s="238"/>
      <c r="HF81" s="238"/>
      <c r="HG81" s="238"/>
      <c r="HH81" s="238"/>
      <c r="HI81" s="238"/>
      <c r="HJ81" s="238"/>
      <c r="HK81" s="238"/>
      <c r="HL81" s="238"/>
      <c r="HM81" s="238"/>
      <c r="HN81" s="238"/>
      <c r="HO81" s="238"/>
      <c r="HP81" s="238"/>
      <c r="HQ81" s="238"/>
      <c r="HR81" s="238"/>
      <c r="HS81" s="238"/>
      <c r="HT81" s="238"/>
      <c r="HU81" s="238"/>
      <c r="HV81" s="238"/>
      <c r="HW81" s="238"/>
      <c r="HX81" s="238"/>
      <c r="HY81" s="238"/>
      <c r="HZ81" s="238"/>
      <c r="IA81" s="238"/>
      <c r="IB81" s="238"/>
      <c r="IC81" s="238"/>
      <c r="ID81" s="238"/>
      <c r="IE81" s="238"/>
      <c r="IF81" s="238"/>
      <c r="IG81" s="238"/>
      <c r="IH81" s="238"/>
      <c r="II81" s="238"/>
      <c r="IJ81" s="238"/>
      <c r="IK81" s="238"/>
      <c r="IL81" s="238"/>
      <c r="IM81" s="238"/>
      <c r="IN81" s="238"/>
      <c r="IO81" s="238"/>
      <c r="IP81" s="238"/>
      <c r="IQ81" s="238"/>
    </row>
    <row r="82" spans="1:251" ht="31.5">
      <c r="A82" s="234">
        <v>9</v>
      </c>
      <c r="B82" s="260" t="s">
        <v>453</v>
      </c>
      <c r="C82" s="253"/>
      <c r="D82" s="254"/>
      <c r="E82" s="237"/>
      <c r="F82" s="237"/>
      <c r="G82" s="237"/>
      <c r="H82" s="264"/>
      <c r="I82" s="238"/>
      <c r="J82" s="239"/>
      <c r="K82" s="239"/>
      <c r="L82" s="239"/>
      <c r="M82" s="239"/>
      <c r="N82" s="239"/>
      <c r="O82" s="239"/>
      <c r="P82" s="231"/>
      <c r="Q82" s="231"/>
      <c r="R82" s="231"/>
      <c r="S82" s="262"/>
      <c r="T82" s="240"/>
      <c r="U82" s="240"/>
      <c r="V82" s="240"/>
      <c r="W82" s="240"/>
      <c r="X82" s="240"/>
      <c r="Y82" s="240"/>
      <c r="Z82" s="240"/>
      <c r="AA82" s="263"/>
      <c r="AB82" s="238"/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238"/>
      <c r="BC82" s="238"/>
      <c r="BD82" s="238"/>
      <c r="BE82" s="238"/>
      <c r="BF82" s="238"/>
      <c r="BG82" s="238"/>
      <c r="BH82" s="238"/>
      <c r="BI82" s="238"/>
      <c r="BJ82" s="238"/>
      <c r="BK82" s="238"/>
      <c r="BL82" s="238"/>
      <c r="BM82" s="238"/>
      <c r="BN82" s="238"/>
      <c r="BO82" s="238"/>
      <c r="BP82" s="238"/>
      <c r="BQ82" s="238"/>
      <c r="BR82" s="238"/>
      <c r="BS82" s="238"/>
      <c r="BT82" s="238"/>
      <c r="BU82" s="238"/>
      <c r="BV82" s="238"/>
      <c r="BW82" s="238"/>
      <c r="BX82" s="238"/>
      <c r="BY82" s="238"/>
      <c r="BZ82" s="238"/>
      <c r="CA82" s="238"/>
      <c r="CB82" s="238"/>
      <c r="CC82" s="238"/>
      <c r="CD82" s="238"/>
      <c r="CE82" s="238"/>
      <c r="CF82" s="238"/>
      <c r="CG82" s="238"/>
      <c r="CH82" s="238"/>
      <c r="CI82" s="238"/>
      <c r="CJ82" s="238"/>
      <c r="CK82" s="238"/>
      <c r="CL82" s="238"/>
      <c r="CM82" s="238"/>
      <c r="CN82" s="238"/>
      <c r="CO82" s="238"/>
      <c r="CP82" s="238"/>
      <c r="CQ82" s="238"/>
      <c r="CR82" s="238"/>
      <c r="CS82" s="238"/>
      <c r="CT82" s="238"/>
      <c r="CU82" s="238"/>
      <c r="CV82" s="238"/>
      <c r="CW82" s="238"/>
      <c r="CX82" s="238"/>
      <c r="CY82" s="238"/>
      <c r="CZ82" s="238"/>
      <c r="DA82" s="238"/>
      <c r="DB82" s="238"/>
      <c r="DC82" s="238"/>
      <c r="DD82" s="238"/>
      <c r="DE82" s="238"/>
      <c r="DF82" s="238"/>
      <c r="DG82" s="238"/>
      <c r="DH82" s="238"/>
      <c r="DI82" s="238"/>
      <c r="DJ82" s="238"/>
      <c r="DK82" s="238"/>
      <c r="DL82" s="238"/>
      <c r="DM82" s="238"/>
      <c r="DN82" s="238"/>
      <c r="DO82" s="238"/>
      <c r="DP82" s="238"/>
      <c r="DQ82" s="238"/>
      <c r="DR82" s="238"/>
      <c r="DS82" s="238"/>
      <c r="DT82" s="238"/>
      <c r="DU82" s="238"/>
      <c r="DV82" s="238"/>
      <c r="DW82" s="238"/>
      <c r="DX82" s="238"/>
      <c r="DY82" s="238"/>
      <c r="DZ82" s="238"/>
      <c r="EA82" s="238"/>
      <c r="EB82" s="238"/>
      <c r="EC82" s="238"/>
      <c r="ED82" s="238"/>
      <c r="EE82" s="238"/>
      <c r="EF82" s="238"/>
      <c r="EG82" s="238"/>
      <c r="EH82" s="238"/>
      <c r="EI82" s="238"/>
      <c r="EJ82" s="238"/>
      <c r="EK82" s="238"/>
      <c r="EL82" s="238"/>
      <c r="EM82" s="238"/>
      <c r="EN82" s="238"/>
      <c r="EO82" s="238"/>
      <c r="EP82" s="238"/>
      <c r="EQ82" s="238"/>
      <c r="ER82" s="238"/>
      <c r="ES82" s="238"/>
      <c r="ET82" s="238"/>
      <c r="EU82" s="238"/>
      <c r="EV82" s="238"/>
      <c r="EW82" s="238"/>
      <c r="EX82" s="238"/>
      <c r="EY82" s="238"/>
      <c r="EZ82" s="238"/>
      <c r="FA82" s="238"/>
      <c r="FB82" s="238"/>
      <c r="FC82" s="238"/>
      <c r="FD82" s="238"/>
      <c r="FE82" s="238"/>
      <c r="FF82" s="238"/>
      <c r="FG82" s="238"/>
      <c r="FH82" s="238"/>
      <c r="FI82" s="238"/>
      <c r="FJ82" s="238"/>
      <c r="FK82" s="238"/>
      <c r="FL82" s="238"/>
      <c r="FM82" s="238"/>
      <c r="FN82" s="238"/>
      <c r="FO82" s="238"/>
      <c r="FP82" s="238"/>
      <c r="FQ82" s="238"/>
      <c r="FR82" s="238"/>
      <c r="FS82" s="238"/>
      <c r="FT82" s="238"/>
      <c r="FU82" s="238"/>
      <c r="FV82" s="238"/>
      <c r="FW82" s="238"/>
      <c r="FX82" s="238"/>
      <c r="FY82" s="238"/>
      <c r="FZ82" s="238"/>
      <c r="GA82" s="238"/>
      <c r="GB82" s="238"/>
      <c r="GC82" s="238"/>
      <c r="GD82" s="238"/>
      <c r="GE82" s="238"/>
      <c r="GF82" s="238"/>
      <c r="GG82" s="238"/>
      <c r="GH82" s="238"/>
      <c r="GI82" s="238"/>
      <c r="GJ82" s="238"/>
      <c r="GK82" s="238"/>
      <c r="GL82" s="238"/>
      <c r="GM82" s="238"/>
      <c r="GN82" s="238"/>
      <c r="GO82" s="238"/>
      <c r="GP82" s="238"/>
      <c r="GQ82" s="238"/>
      <c r="GR82" s="238"/>
      <c r="GS82" s="238"/>
      <c r="GT82" s="238"/>
      <c r="GU82" s="238"/>
      <c r="GV82" s="238"/>
      <c r="GW82" s="238"/>
      <c r="GX82" s="238"/>
      <c r="GY82" s="238"/>
      <c r="GZ82" s="238"/>
      <c r="HA82" s="238"/>
      <c r="HB82" s="238"/>
      <c r="HC82" s="238"/>
      <c r="HD82" s="238"/>
      <c r="HE82" s="238"/>
      <c r="HF82" s="238"/>
      <c r="HG82" s="238"/>
      <c r="HH82" s="238"/>
      <c r="HI82" s="238"/>
      <c r="HJ82" s="238"/>
      <c r="HK82" s="238"/>
      <c r="HL82" s="238"/>
      <c r="HM82" s="238"/>
      <c r="HN82" s="238"/>
      <c r="HO82" s="238"/>
      <c r="HP82" s="238"/>
      <c r="HQ82" s="238"/>
      <c r="HR82" s="238"/>
      <c r="HS82" s="238"/>
      <c r="HT82" s="238"/>
      <c r="HU82" s="238"/>
      <c r="HV82" s="238"/>
      <c r="HW82" s="238"/>
      <c r="HX82" s="238"/>
      <c r="HY82" s="238"/>
      <c r="HZ82" s="238"/>
      <c r="IA82" s="238"/>
      <c r="IB82" s="238"/>
      <c r="IC82" s="238"/>
      <c r="ID82" s="238"/>
      <c r="IE82" s="238"/>
      <c r="IF82" s="238"/>
      <c r="IG82" s="238"/>
      <c r="IH82" s="238"/>
      <c r="II82" s="238"/>
      <c r="IJ82" s="238"/>
      <c r="IK82" s="238"/>
      <c r="IL82" s="238"/>
      <c r="IM82" s="238"/>
      <c r="IN82" s="238"/>
      <c r="IO82" s="238"/>
      <c r="IP82" s="238"/>
      <c r="IQ82" s="238"/>
    </row>
    <row r="83" spans="1:252" s="270" customFormat="1" ht="19.5">
      <c r="A83" s="265"/>
      <c r="B83" s="938" t="s">
        <v>454</v>
      </c>
      <c r="C83" s="938"/>
      <c r="D83" s="938"/>
      <c r="E83" s="266" t="s">
        <v>488</v>
      </c>
      <c r="F83" s="266" t="s">
        <v>489</v>
      </c>
      <c r="G83" s="266" t="s">
        <v>490</v>
      </c>
      <c r="H83" s="266" t="s">
        <v>491</v>
      </c>
      <c r="I83" s="266" t="s">
        <v>492</v>
      </c>
      <c r="J83" s="266" t="s">
        <v>493</v>
      </c>
      <c r="K83" s="266" t="s">
        <v>494</v>
      </c>
      <c r="L83" s="266" t="s">
        <v>495</v>
      </c>
      <c r="M83" s="266" t="s">
        <v>496</v>
      </c>
      <c r="N83" s="266" t="s">
        <v>497</v>
      </c>
      <c r="O83" s="266" t="s">
        <v>498</v>
      </c>
      <c r="P83" s="267" t="s">
        <v>488</v>
      </c>
      <c r="Q83" s="267" t="s">
        <v>489</v>
      </c>
      <c r="R83" s="267" t="s">
        <v>490</v>
      </c>
      <c r="S83" s="267" t="s">
        <v>491</v>
      </c>
      <c r="T83" s="267" t="s">
        <v>492</v>
      </c>
      <c r="U83" s="267" t="s">
        <v>493</v>
      </c>
      <c r="V83" s="267" t="s">
        <v>494</v>
      </c>
      <c r="W83" s="267" t="s">
        <v>495</v>
      </c>
      <c r="X83" s="267" t="s">
        <v>496</v>
      </c>
      <c r="Y83" s="267" t="s">
        <v>497</v>
      </c>
      <c r="Z83" s="267" t="s">
        <v>498</v>
      </c>
      <c r="AA83" s="268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  <c r="BC83" s="269"/>
      <c r="BD83" s="269"/>
      <c r="BE83" s="269"/>
      <c r="BF83" s="269"/>
      <c r="BG83" s="269"/>
      <c r="BH83" s="269"/>
      <c r="BI83" s="269"/>
      <c r="BJ83" s="269"/>
      <c r="BK83" s="269"/>
      <c r="BL83" s="269"/>
      <c r="BM83" s="269"/>
      <c r="BN83" s="269"/>
      <c r="BO83" s="269"/>
      <c r="BP83" s="269"/>
      <c r="BQ83" s="269"/>
      <c r="BR83" s="269"/>
      <c r="BS83" s="269"/>
      <c r="BT83" s="269"/>
      <c r="BU83" s="269"/>
      <c r="BV83" s="269"/>
      <c r="BW83" s="269"/>
      <c r="BX83" s="269"/>
      <c r="BY83" s="269"/>
      <c r="BZ83" s="269"/>
      <c r="CA83" s="269"/>
      <c r="CB83" s="269"/>
      <c r="CC83" s="269"/>
      <c r="CD83" s="269"/>
      <c r="CE83" s="269"/>
      <c r="CF83" s="269"/>
      <c r="CG83" s="269"/>
      <c r="CH83" s="269"/>
      <c r="CI83" s="269"/>
      <c r="CJ83" s="269"/>
      <c r="CK83" s="269"/>
      <c r="CL83" s="269"/>
      <c r="CM83" s="269"/>
      <c r="CN83" s="269"/>
      <c r="CO83" s="269"/>
      <c r="CP83" s="269"/>
      <c r="CQ83" s="269"/>
      <c r="CR83" s="269"/>
      <c r="CS83" s="269"/>
      <c r="CT83" s="269"/>
      <c r="CU83" s="269"/>
      <c r="CV83" s="269"/>
      <c r="CW83" s="269"/>
      <c r="CX83" s="269"/>
      <c r="CY83" s="269"/>
      <c r="CZ83" s="269"/>
      <c r="DA83" s="269"/>
      <c r="DB83" s="269"/>
      <c r="DC83" s="269"/>
      <c r="DD83" s="269"/>
      <c r="DE83" s="269"/>
      <c r="DF83" s="269"/>
      <c r="DG83" s="269"/>
      <c r="DH83" s="269"/>
      <c r="DI83" s="269"/>
      <c r="DJ83" s="269"/>
      <c r="DK83" s="269"/>
      <c r="DL83" s="269"/>
      <c r="DM83" s="269"/>
      <c r="DN83" s="269"/>
      <c r="DO83" s="269"/>
      <c r="DP83" s="269"/>
      <c r="DQ83" s="269"/>
      <c r="DR83" s="269"/>
      <c r="DS83" s="269"/>
      <c r="DT83" s="269"/>
      <c r="DU83" s="269"/>
      <c r="DV83" s="269"/>
      <c r="DW83" s="269"/>
      <c r="DX83" s="269"/>
      <c r="DY83" s="269"/>
      <c r="DZ83" s="269"/>
      <c r="EA83" s="269"/>
      <c r="EB83" s="269"/>
      <c r="EC83" s="269"/>
      <c r="ED83" s="269"/>
      <c r="EE83" s="269"/>
      <c r="EF83" s="269"/>
      <c r="EG83" s="269"/>
      <c r="EH83" s="269"/>
      <c r="EI83" s="269"/>
      <c r="EJ83" s="269"/>
      <c r="EK83" s="269"/>
      <c r="EL83" s="269"/>
      <c r="EM83" s="269"/>
      <c r="EN83" s="269"/>
      <c r="EO83" s="269"/>
      <c r="EP83" s="269"/>
      <c r="EQ83" s="269"/>
      <c r="ER83" s="269"/>
      <c r="ES83" s="269"/>
      <c r="ET83" s="269"/>
      <c r="EU83" s="269"/>
      <c r="EV83" s="269"/>
      <c r="EW83" s="269"/>
      <c r="EX83" s="269"/>
      <c r="EY83" s="269"/>
      <c r="EZ83" s="269"/>
      <c r="FA83" s="269"/>
      <c r="FB83" s="269"/>
      <c r="FC83" s="269"/>
      <c r="FD83" s="269"/>
      <c r="FE83" s="269"/>
      <c r="FF83" s="269"/>
      <c r="FG83" s="269"/>
      <c r="FH83" s="269"/>
      <c r="FI83" s="269"/>
      <c r="FJ83" s="269"/>
      <c r="FK83" s="269"/>
      <c r="FL83" s="269"/>
      <c r="FM83" s="269"/>
      <c r="FN83" s="269"/>
      <c r="FO83" s="269"/>
      <c r="FP83" s="269"/>
      <c r="FQ83" s="269"/>
      <c r="FR83" s="269"/>
      <c r="FS83" s="269"/>
      <c r="FT83" s="269"/>
      <c r="FU83" s="269"/>
      <c r="FV83" s="269"/>
      <c r="FW83" s="269"/>
      <c r="FX83" s="269"/>
      <c r="FY83" s="269"/>
      <c r="FZ83" s="269"/>
      <c r="GA83" s="269"/>
      <c r="GB83" s="269"/>
      <c r="GC83" s="269"/>
      <c r="GD83" s="269"/>
      <c r="GE83" s="269"/>
      <c r="GF83" s="269"/>
      <c r="GG83" s="269"/>
      <c r="GH83" s="269"/>
      <c r="GI83" s="269"/>
      <c r="GJ83" s="269"/>
      <c r="GK83" s="269"/>
      <c r="GL83" s="269"/>
      <c r="GM83" s="269"/>
      <c r="GN83" s="269"/>
      <c r="GO83" s="269"/>
      <c r="GP83" s="269"/>
      <c r="GQ83" s="269"/>
      <c r="GR83" s="269"/>
      <c r="GS83" s="269"/>
      <c r="GT83" s="269"/>
      <c r="GU83" s="269"/>
      <c r="GV83" s="269"/>
      <c r="GW83" s="269"/>
      <c r="GX83" s="269"/>
      <c r="GY83" s="269"/>
      <c r="GZ83" s="269"/>
      <c r="HA83" s="269"/>
      <c r="HB83" s="269"/>
      <c r="HC83" s="269"/>
      <c r="HD83" s="269"/>
      <c r="HE83" s="269"/>
      <c r="HF83" s="269"/>
      <c r="HG83" s="269"/>
      <c r="HH83" s="269"/>
      <c r="HI83" s="269"/>
      <c r="HJ83" s="269"/>
      <c r="HK83" s="269"/>
      <c r="HL83" s="269"/>
      <c r="HM83" s="269"/>
      <c r="HN83" s="269"/>
      <c r="HO83" s="269"/>
      <c r="HP83" s="269"/>
      <c r="HQ83" s="269"/>
      <c r="HR83" s="269"/>
      <c r="HS83" s="269"/>
      <c r="HT83" s="269"/>
      <c r="HU83" s="269"/>
      <c r="HV83" s="269"/>
      <c r="HW83" s="269"/>
      <c r="HX83" s="269"/>
      <c r="HY83" s="269"/>
      <c r="HZ83" s="269"/>
      <c r="IA83" s="269"/>
      <c r="IB83" s="269"/>
      <c r="IC83" s="269"/>
      <c r="ID83" s="269"/>
      <c r="IE83" s="269"/>
      <c r="IF83" s="269"/>
      <c r="IG83" s="269"/>
      <c r="IH83" s="269"/>
      <c r="II83" s="269"/>
      <c r="IJ83" s="269"/>
      <c r="IK83" s="269"/>
      <c r="IL83" s="269"/>
      <c r="IM83" s="269"/>
      <c r="IN83" s="269"/>
      <c r="IO83" s="269"/>
      <c r="IP83" s="269"/>
      <c r="IQ83" s="269"/>
      <c r="IR83" s="269"/>
    </row>
    <row r="84" spans="1:251" s="270" customFormat="1" ht="15.75">
      <c r="A84" s="271"/>
      <c r="B84" s="272" t="s">
        <v>382</v>
      </c>
      <c r="C84" s="273">
        <f>C85+C86+C110+C135+C160+C161+C162</f>
        <v>2422</v>
      </c>
      <c r="D84" s="274"/>
      <c r="E84" s="275">
        <f>E85+E86+E110+E135+E160+E161+E162</f>
        <v>169</v>
      </c>
      <c r="F84" s="275">
        <f aca="true" t="shared" si="2" ref="F84:Z84">F85+F86+F110+F135+F160+F161+F162</f>
        <v>238</v>
      </c>
      <c r="G84" s="275">
        <f t="shared" si="2"/>
        <v>90</v>
      </c>
      <c r="H84" s="275">
        <f t="shared" si="2"/>
        <v>168</v>
      </c>
      <c r="I84" s="275">
        <f t="shared" si="2"/>
        <v>484</v>
      </c>
      <c r="J84" s="275">
        <f t="shared" si="2"/>
        <v>328</v>
      </c>
      <c r="K84" s="275">
        <f t="shared" si="2"/>
        <v>191</v>
      </c>
      <c r="L84" s="275">
        <f>L85+L86+L110+L135+L160+L161+L162</f>
        <v>511</v>
      </c>
      <c r="M84" s="275">
        <f t="shared" si="2"/>
        <v>112</v>
      </c>
      <c r="N84" s="275">
        <f t="shared" si="2"/>
        <v>131</v>
      </c>
      <c r="O84" s="275">
        <f t="shared" si="2"/>
        <v>0</v>
      </c>
      <c r="P84" s="276">
        <f>P85+P86+P110+P135+P160+P161+P162</f>
        <v>39926445</v>
      </c>
      <c r="Q84" s="276">
        <f t="shared" si="2"/>
        <v>59299882</v>
      </c>
      <c r="R84" s="276">
        <f t="shared" si="2"/>
        <v>41423205</v>
      </c>
      <c r="S84" s="276">
        <f t="shared" si="2"/>
        <v>87080832</v>
      </c>
      <c r="T84" s="276">
        <f t="shared" si="2"/>
        <v>116459304</v>
      </c>
      <c r="U84" s="276">
        <f t="shared" si="2"/>
        <v>80848266</v>
      </c>
      <c r="V84" s="276">
        <f t="shared" si="2"/>
        <v>45691785</v>
      </c>
      <c r="W84" s="276">
        <f>W85+W86+W110+W135+W160+W161+W162</f>
        <v>125667432</v>
      </c>
      <c r="X84" s="276">
        <f t="shared" si="2"/>
        <v>56118058</v>
      </c>
      <c r="Y84" s="276">
        <f t="shared" si="2"/>
        <v>77992040</v>
      </c>
      <c r="Z84" s="277">
        <f t="shared" si="2"/>
        <v>0</v>
      </c>
      <c r="AA84" s="278">
        <f>SUM(P84:Z84)</f>
        <v>730507249</v>
      </c>
      <c r="AB84" s="279"/>
      <c r="AC84" s="280"/>
      <c r="AD84" s="280"/>
      <c r="AE84" s="280"/>
      <c r="AF84" s="280"/>
      <c r="AG84" s="280"/>
      <c r="AH84" s="280"/>
      <c r="AI84" s="280"/>
      <c r="AJ84" s="280"/>
      <c r="AK84" s="280"/>
      <c r="AL84" s="280"/>
      <c r="AM84" s="280"/>
      <c r="AN84" s="280"/>
      <c r="AO84" s="280"/>
      <c r="AP84" s="280"/>
      <c r="AQ84" s="280"/>
      <c r="AR84" s="280"/>
      <c r="AS84" s="280"/>
      <c r="AT84" s="280"/>
      <c r="AU84" s="280"/>
      <c r="AV84" s="280"/>
      <c r="AW84" s="280"/>
      <c r="AX84" s="280"/>
      <c r="AY84" s="280"/>
      <c r="AZ84" s="280"/>
      <c r="BA84" s="280"/>
      <c r="BB84" s="280"/>
      <c r="BC84" s="280"/>
      <c r="BD84" s="280"/>
      <c r="BE84" s="280"/>
      <c r="BF84" s="280"/>
      <c r="BG84" s="280"/>
      <c r="BH84" s="280"/>
      <c r="BI84" s="280"/>
      <c r="BJ84" s="280"/>
      <c r="BK84" s="280"/>
      <c r="BL84" s="280"/>
      <c r="BM84" s="280"/>
      <c r="BN84" s="280"/>
      <c r="BO84" s="280"/>
      <c r="BP84" s="280"/>
      <c r="BQ84" s="280"/>
      <c r="BR84" s="280"/>
      <c r="BS84" s="280"/>
      <c r="BT84" s="280"/>
      <c r="BU84" s="280"/>
      <c r="BV84" s="280"/>
      <c r="BW84" s="280"/>
      <c r="BX84" s="280"/>
      <c r="BY84" s="280"/>
      <c r="BZ84" s="280"/>
      <c r="CA84" s="280"/>
      <c r="CB84" s="280"/>
      <c r="CC84" s="280"/>
      <c r="CD84" s="280"/>
      <c r="CE84" s="280"/>
      <c r="CF84" s="280"/>
      <c r="CG84" s="280"/>
      <c r="CH84" s="280"/>
      <c r="CI84" s="280"/>
      <c r="CJ84" s="280"/>
      <c r="CK84" s="280"/>
      <c r="CL84" s="280"/>
      <c r="CM84" s="280"/>
      <c r="CN84" s="280"/>
      <c r="CO84" s="280"/>
      <c r="CP84" s="280"/>
      <c r="CQ84" s="280"/>
      <c r="CR84" s="280"/>
      <c r="CS84" s="280"/>
      <c r="CT84" s="280"/>
      <c r="CU84" s="280"/>
      <c r="CV84" s="280"/>
      <c r="CW84" s="280"/>
      <c r="CX84" s="280"/>
      <c r="CY84" s="280"/>
      <c r="CZ84" s="280"/>
      <c r="DA84" s="280"/>
      <c r="DB84" s="280"/>
      <c r="DC84" s="280"/>
      <c r="DD84" s="280"/>
      <c r="DE84" s="280"/>
      <c r="DF84" s="280"/>
      <c r="DG84" s="280"/>
      <c r="DH84" s="280"/>
      <c r="DI84" s="280"/>
      <c r="DJ84" s="280"/>
      <c r="DK84" s="280"/>
      <c r="DL84" s="280"/>
      <c r="DM84" s="280"/>
      <c r="DN84" s="280"/>
      <c r="DO84" s="280"/>
      <c r="DP84" s="280"/>
      <c r="DQ84" s="280"/>
      <c r="DR84" s="280"/>
      <c r="DS84" s="280"/>
      <c r="DT84" s="280"/>
      <c r="DU84" s="280"/>
      <c r="DV84" s="280"/>
      <c r="DW84" s="280"/>
      <c r="DX84" s="280"/>
      <c r="DY84" s="280"/>
      <c r="DZ84" s="280"/>
      <c r="EA84" s="280"/>
      <c r="EB84" s="280"/>
      <c r="EC84" s="280"/>
      <c r="ED84" s="280"/>
      <c r="EE84" s="280"/>
      <c r="EF84" s="280"/>
      <c r="EG84" s="280"/>
      <c r="EH84" s="280"/>
      <c r="EI84" s="280"/>
      <c r="EJ84" s="280"/>
      <c r="EK84" s="280"/>
      <c r="EL84" s="280"/>
      <c r="EM84" s="280"/>
      <c r="EN84" s="280"/>
      <c r="EO84" s="280"/>
      <c r="EP84" s="280"/>
      <c r="EQ84" s="280"/>
      <c r="ER84" s="280"/>
      <c r="ES84" s="280"/>
      <c r="ET84" s="280"/>
      <c r="EU84" s="280"/>
      <c r="EV84" s="280"/>
      <c r="EW84" s="280"/>
      <c r="EX84" s="280"/>
      <c r="EY84" s="280"/>
      <c r="EZ84" s="280"/>
      <c r="FA84" s="280"/>
      <c r="FB84" s="280"/>
      <c r="FC84" s="280"/>
      <c r="FD84" s="280"/>
      <c r="FE84" s="280"/>
      <c r="FF84" s="280"/>
      <c r="FG84" s="280"/>
      <c r="FH84" s="280"/>
      <c r="FI84" s="280"/>
      <c r="FJ84" s="280"/>
      <c r="FK84" s="280"/>
      <c r="FL84" s="280"/>
      <c r="FM84" s="280"/>
      <c r="FN84" s="280"/>
      <c r="FO84" s="280"/>
      <c r="FP84" s="280"/>
      <c r="FQ84" s="280"/>
      <c r="FR84" s="280"/>
      <c r="FS84" s="280"/>
      <c r="FT84" s="280"/>
      <c r="FU84" s="280"/>
      <c r="FV84" s="280"/>
      <c r="FW84" s="280"/>
      <c r="FX84" s="280"/>
      <c r="FY84" s="280"/>
      <c r="FZ84" s="280"/>
      <c r="GA84" s="280"/>
      <c r="GB84" s="280"/>
      <c r="GC84" s="280"/>
      <c r="GD84" s="280"/>
      <c r="GE84" s="280"/>
      <c r="GF84" s="280"/>
      <c r="GG84" s="280"/>
      <c r="GH84" s="280"/>
      <c r="GI84" s="280"/>
      <c r="GJ84" s="280"/>
      <c r="GK84" s="280"/>
      <c r="GL84" s="280"/>
      <c r="GM84" s="280"/>
      <c r="GN84" s="280"/>
      <c r="GO84" s="280"/>
      <c r="GP84" s="280"/>
      <c r="GQ84" s="280"/>
      <c r="GR84" s="280"/>
      <c r="GS84" s="280"/>
      <c r="GT84" s="280"/>
      <c r="GU84" s="280"/>
      <c r="GV84" s="280"/>
      <c r="GW84" s="280"/>
      <c r="GX84" s="280"/>
      <c r="GY84" s="280"/>
      <c r="GZ84" s="280"/>
      <c r="HA84" s="280"/>
      <c r="HB84" s="280"/>
      <c r="HC84" s="280"/>
      <c r="HD84" s="280"/>
      <c r="HE84" s="280"/>
      <c r="HF84" s="280"/>
      <c r="HG84" s="280"/>
      <c r="HH84" s="280"/>
      <c r="HI84" s="280"/>
      <c r="HJ84" s="280"/>
      <c r="HK84" s="280"/>
      <c r="HL84" s="280"/>
      <c r="HM84" s="280"/>
      <c r="HN84" s="280"/>
      <c r="HO84" s="280"/>
      <c r="HP84" s="280"/>
      <c r="HQ84" s="280"/>
      <c r="HR84" s="280"/>
      <c r="HS84" s="280"/>
      <c r="HT84" s="280"/>
      <c r="HU84" s="280"/>
      <c r="HV84" s="280"/>
      <c r="HW84" s="280"/>
      <c r="HX84" s="280"/>
      <c r="HY84" s="280"/>
      <c r="HZ84" s="280"/>
      <c r="IA84" s="280"/>
      <c r="IB84" s="280"/>
      <c r="IC84" s="280"/>
      <c r="ID84" s="280"/>
      <c r="IE84" s="280"/>
      <c r="IF84" s="280"/>
      <c r="IG84" s="280"/>
      <c r="IH84" s="280"/>
      <c r="II84" s="280"/>
      <c r="IJ84" s="280"/>
      <c r="IK84" s="280"/>
      <c r="IL84" s="280"/>
      <c r="IM84" s="280"/>
      <c r="IN84" s="280"/>
      <c r="IO84" s="280"/>
      <c r="IP84" s="280"/>
      <c r="IQ84" s="280"/>
    </row>
    <row r="85" spans="1:251" s="270" customFormat="1" ht="31.5" customHeight="1">
      <c r="A85" s="281">
        <v>1</v>
      </c>
      <c r="B85" s="282" t="s">
        <v>383</v>
      </c>
      <c r="C85" s="272">
        <f>SUM(E85:O85)</f>
        <v>192</v>
      </c>
      <c r="D85" s="591">
        <v>270354</v>
      </c>
      <c r="E85" s="284">
        <v>0</v>
      </c>
      <c r="F85" s="284">
        <v>0</v>
      </c>
      <c r="G85" s="284">
        <v>24</v>
      </c>
      <c r="H85" s="284">
        <v>38</v>
      </c>
      <c r="I85" s="284">
        <v>0</v>
      </c>
      <c r="J85" s="284">
        <v>0</v>
      </c>
      <c r="K85" s="284">
        <v>16</v>
      </c>
      <c r="L85" s="284">
        <v>84</v>
      </c>
      <c r="M85" s="284">
        <v>30</v>
      </c>
      <c r="N85" s="284">
        <v>0</v>
      </c>
      <c r="O85" s="284"/>
      <c r="P85" s="285">
        <f>$D$85*E85</f>
        <v>0</v>
      </c>
      <c r="Q85" s="285">
        <f aca="true" t="shared" si="3" ref="Q85:Z85">$D$85*F85</f>
        <v>0</v>
      </c>
      <c r="R85" s="276">
        <f t="shared" si="3"/>
        <v>6488496</v>
      </c>
      <c r="S85" s="276">
        <f t="shared" si="3"/>
        <v>10273452</v>
      </c>
      <c r="T85" s="276">
        <f t="shared" si="3"/>
        <v>0</v>
      </c>
      <c r="U85" s="276">
        <f t="shared" si="3"/>
        <v>0</v>
      </c>
      <c r="V85" s="276">
        <f t="shared" si="3"/>
        <v>4325664</v>
      </c>
      <c r="W85" s="276">
        <f t="shared" si="3"/>
        <v>22709736</v>
      </c>
      <c r="X85" s="276">
        <f t="shared" si="3"/>
        <v>8110620</v>
      </c>
      <c r="Y85" s="276">
        <f t="shared" si="3"/>
        <v>0</v>
      </c>
      <c r="Z85" s="277">
        <f t="shared" si="3"/>
        <v>0</v>
      </c>
      <c r="AA85" s="278">
        <f>SUM(P85:Z85)</f>
        <v>51907968</v>
      </c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286"/>
      <c r="AQ85" s="286"/>
      <c r="AR85" s="286"/>
      <c r="AS85" s="286"/>
      <c r="AT85" s="286"/>
      <c r="AU85" s="286"/>
      <c r="AV85" s="286"/>
      <c r="AW85" s="286"/>
      <c r="AX85" s="286"/>
      <c r="AY85" s="286"/>
      <c r="AZ85" s="286"/>
      <c r="BA85" s="286"/>
      <c r="BB85" s="286"/>
      <c r="BC85" s="286"/>
      <c r="BD85" s="286"/>
      <c r="BE85" s="286"/>
      <c r="BF85" s="286"/>
      <c r="BG85" s="286"/>
      <c r="BH85" s="286"/>
      <c r="BI85" s="286"/>
      <c r="BJ85" s="286"/>
      <c r="BK85" s="286"/>
      <c r="BL85" s="286"/>
      <c r="BM85" s="286"/>
      <c r="BN85" s="286"/>
      <c r="BO85" s="286"/>
      <c r="BP85" s="286"/>
      <c r="BQ85" s="286"/>
      <c r="BR85" s="286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6"/>
      <c r="CE85" s="286"/>
      <c r="CF85" s="286"/>
      <c r="CG85" s="286"/>
      <c r="CH85" s="286"/>
      <c r="CI85" s="286"/>
      <c r="CJ85" s="286"/>
      <c r="CK85" s="286"/>
      <c r="CL85" s="286"/>
      <c r="CM85" s="286"/>
      <c r="CN85" s="286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6"/>
      <c r="DB85" s="286"/>
      <c r="DC85" s="286"/>
      <c r="DD85" s="286"/>
      <c r="DE85" s="286"/>
      <c r="DF85" s="286"/>
      <c r="DG85" s="286"/>
      <c r="DH85" s="286"/>
      <c r="DI85" s="286"/>
      <c r="DJ85" s="286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6"/>
      <c r="DW85" s="286"/>
      <c r="DX85" s="286"/>
      <c r="DY85" s="286"/>
      <c r="DZ85" s="286"/>
      <c r="EA85" s="286"/>
      <c r="EB85" s="286"/>
      <c r="EC85" s="286"/>
      <c r="ED85" s="286"/>
      <c r="EE85" s="286"/>
      <c r="EF85" s="286"/>
      <c r="EG85" s="286"/>
      <c r="EH85" s="286"/>
      <c r="EI85" s="286"/>
      <c r="EJ85" s="286"/>
      <c r="EK85" s="286"/>
      <c r="EL85" s="286"/>
      <c r="EM85" s="286"/>
      <c r="EN85" s="286"/>
      <c r="EO85" s="286"/>
      <c r="EP85" s="286"/>
      <c r="EQ85" s="286"/>
      <c r="ER85" s="286"/>
      <c r="ES85" s="286"/>
      <c r="ET85" s="286"/>
      <c r="EU85" s="286"/>
      <c r="EV85" s="286"/>
      <c r="EW85" s="286"/>
      <c r="EX85" s="286"/>
      <c r="EY85" s="286"/>
      <c r="EZ85" s="286"/>
      <c r="FA85" s="286"/>
      <c r="FB85" s="286"/>
      <c r="FC85" s="286"/>
      <c r="FD85" s="286"/>
      <c r="FE85" s="286"/>
      <c r="FF85" s="286"/>
      <c r="FG85" s="286"/>
      <c r="FH85" s="286"/>
      <c r="FI85" s="286"/>
      <c r="FJ85" s="286"/>
      <c r="FK85" s="286"/>
      <c r="FL85" s="286"/>
      <c r="FM85" s="286"/>
      <c r="FN85" s="286"/>
      <c r="FO85" s="286"/>
      <c r="FP85" s="286"/>
      <c r="FQ85" s="286"/>
      <c r="FR85" s="286"/>
      <c r="FS85" s="286"/>
      <c r="FT85" s="286"/>
      <c r="FU85" s="286"/>
      <c r="FV85" s="286"/>
      <c r="FW85" s="286"/>
      <c r="FX85" s="286"/>
      <c r="FY85" s="286"/>
      <c r="FZ85" s="286"/>
      <c r="GA85" s="286"/>
      <c r="GB85" s="286"/>
      <c r="GC85" s="286"/>
      <c r="GD85" s="286"/>
      <c r="GE85" s="286"/>
      <c r="GF85" s="286"/>
      <c r="GG85" s="286"/>
      <c r="GH85" s="286"/>
      <c r="GI85" s="286"/>
      <c r="GJ85" s="286"/>
      <c r="GK85" s="286"/>
      <c r="GL85" s="286"/>
      <c r="GM85" s="286"/>
      <c r="GN85" s="286"/>
      <c r="GO85" s="286"/>
      <c r="GP85" s="286"/>
      <c r="GQ85" s="286"/>
      <c r="GR85" s="286"/>
      <c r="GS85" s="286"/>
      <c r="GT85" s="286"/>
      <c r="GU85" s="286"/>
      <c r="GV85" s="286"/>
      <c r="GW85" s="286"/>
      <c r="GX85" s="286"/>
      <c r="GY85" s="286"/>
      <c r="GZ85" s="286"/>
      <c r="HA85" s="286"/>
      <c r="HB85" s="286"/>
      <c r="HC85" s="286"/>
      <c r="HD85" s="286"/>
      <c r="HE85" s="286"/>
      <c r="HF85" s="286"/>
      <c r="HG85" s="286"/>
      <c r="HH85" s="286"/>
      <c r="HI85" s="286"/>
      <c r="HJ85" s="286"/>
      <c r="HK85" s="286"/>
      <c r="HL85" s="286"/>
      <c r="HM85" s="286"/>
      <c r="HN85" s="286"/>
      <c r="HO85" s="286"/>
      <c r="HP85" s="286"/>
      <c r="HQ85" s="286"/>
      <c r="HR85" s="286"/>
      <c r="HS85" s="286"/>
      <c r="HT85" s="286"/>
      <c r="HU85" s="286"/>
      <c r="HV85" s="286"/>
      <c r="HW85" s="286"/>
      <c r="HX85" s="286"/>
      <c r="HY85" s="286"/>
      <c r="HZ85" s="286"/>
      <c r="IA85" s="286"/>
      <c r="IB85" s="286"/>
      <c r="IC85" s="286"/>
      <c r="ID85" s="286"/>
      <c r="IE85" s="286"/>
      <c r="IF85" s="286"/>
      <c r="IG85" s="286"/>
      <c r="IH85" s="286"/>
      <c r="II85" s="286"/>
      <c r="IJ85" s="286"/>
      <c r="IK85" s="286"/>
      <c r="IL85" s="286"/>
      <c r="IM85" s="286"/>
      <c r="IN85" s="286"/>
      <c r="IO85" s="286"/>
      <c r="IP85" s="286"/>
      <c r="IQ85" s="286"/>
    </row>
    <row r="86" spans="1:251" s="270" customFormat="1" ht="15.75">
      <c r="A86" s="281">
        <v>2</v>
      </c>
      <c r="B86" s="282" t="s">
        <v>351</v>
      </c>
      <c r="C86" s="272">
        <f>SUM(C87:C109)</f>
        <v>899</v>
      </c>
      <c r="D86" s="591"/>
      <c r="E86" s="284">
        <f aca="true" t="shared" si="4" ref="E86:M86">SUM(E87:E109)</f>
        <v>68</v>
      </c>
      <c r="F86" s="284">
        <f t="shared" si="4"/>
        <v>86</v>
      </c>
      <c r="G86" s="284">
        <f t="shared" si="4"/>
        <v>25</v>
      </c>
      <c r="H86" s="284">
        <f t="shared" si="4"/>
        <v>59</v>
      </c>
      <c r="I86" s="284">
        <f t="shared" si="4"/>
        <v>178</v>
      </c>
      <c r="J86" s="284">
        <f t="shared" si="4"/>
        <v>132</v>
      </c>
      <c r="K86" s="284">
        <f t="shared" si="4"/>
        <v>73</v>
      </c>
      <c r="L86" s="284">
        <f t="shared" si="4"/>
        <v>199</v>
      </c>
      <c r="M86" s="284">
        <f t="shared" si="4"/>
        <v>23</v>
      </c>
      <c r="N86" s="284">
        <f>SUM(N87:N109)</f>
        <v>56</v>
      </c>
      <c r="O86" s="284">
        <f>SUM(O87:O109)</f>
        <v>0</v>
      </c>
      <c r="P86" s="276">
        <f aca="true" t="shared" si="5" ref="P86:X86">SUM(P87:P109)</f>
        <v>14999440</v>
      </c>
      <c r="Q86" s="276">
        <f t="shared" si="5"/>
        <v>19068306</v>
      </c>
      <c r="R86" s="276">
        <f t="shared" si="5"/>
        <v>14606446</v>
      </c>
      <c r="S86" s="276">
        <f t="shared" si="5"/>
        <v>34488590</v>
      </c>
      <c r="T86" s="276">
        <f t="shared" si="5"/>
        <v>39558518</v>
      </c>
      <c r="U86" s="276">
        <f t="shared" si="5"/>
        <v>29165773</v>
      </c>
      <c r="V86" s="276">
        <f t="shared" si="5"/>
        <v>16151553</v>
      </c>
      <c r="W86" s="276">
        <f t="shared" si="5"/>
        <v>44239911</v>
      </c>
      <c r="X86" s="276">
        <f t="shared" si="5"/>
        <v>13428182</v>
      </c>
      <c r="Y86" s="276">
        <f>SUM(Y87:Y109)</f>
        <v>32694704</v>
      </c>
      <c r="Z86" s="277">
        <f>SUM(Z87:Z109)</f>
        <v>0</v>
      </c>
      <c r="AA86" s="278">
        <f t="shared" si="1"/>
        <v>258401423</v>
      </c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6"/>
      <c r="AZ86" s="286"/>
      <c r="BA86" s="286"/>
      <c r="BB86" s="286"/>
      <c r="BC86" s="286"/>
      <c r="BD86" s="286"/>
      <c r="BE86" s="286"/>
      <c r="BF86" s="286"/>
      <c r="BG86" s="286"/>
      <c r="BH86" s="286"/>
      <c r="BI86" s="286"/>
      <c r="BJ86" s="286"/>
      <c r="BK86" s="286"/>
      <c r="BL86" s="286"/>
      <c r="BM86" s="286"/>
      <c r="BN86" s="286"/>
      <c r="BO86" s="286"/>
      <c r="BP86" s="286"/>
      <c r="BQ86" s="286"/>
      <c r="BR86" s="286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6"/>
      <c r="CE86" s="286"/>
      <c r="CF86" s="286"/>
      <c r="CG86" s="286"/>
      <c r="CH86" s="286"/>
      <c r="CI86" s="286"/>
      <c r="CJ86" s="286"/>
      <c r="CK86" s="286"/>
      <c r="CL86" s="286"/>
      <c r="CM86" s="286"/>
      <c r="CN86" s="286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6"/>
      <c r="DB86" s="286"/>
      <c r="DC86" s="286"/>
      <c r="DD86" s="286"/>
      <c r="DE86" s="286"/>
      <c r="DF86" s="286"/>
      <c r="DG86" s="286"/>
      <c r="DH86" s="286"/>
      <c r="DI86" s="286"/>
      <c r="DJ86" s="286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6"/>
      <c r="DW86" s="286"/>
      <c r="DX86" s="286"/>
      <c r="DY86" s="286"/>
      <c r="DZ86" s="286"/>
      <c r="EA86" s="286"/>
      <c r="EB86" s="286"/>
      <c r="EC86" s="286"/>
      <c r="ED86" s="286"/>
      <c r="EE86" s="286"/>
      <c r="EF86" s="286"/>
      <c r="EG86" s="286"/>
      <c r="EH86" s="286"/>
      <c r="EI86" s="286"/>
      <c r="EJ86" s="286"/>
      <c r="EK86" s="286"/>
      <c r="EL86" s="286"/>
      <c r="EM86" s="286"/>
      <c r="EN86" s="286"/>
      <c r="EO86" s="286"/>
      <c r="EP86" s="286"/>
      <c r="EQ86" s="286"/>
      <c r="ER86" s="286"/>
      <c r="ES86" s="286"/>
      <c r="ET86" s="286"/>
      <c r="EU86" s="286"/>
      <c r="EV86" s="286"/>
      <c r="EW86" s="286"/>
      <c r="EX86" s="286"/>
      <c r="EY86" s="286"/>
      <c r="EZ86" s="286"/>
      <c r="FA86" s="286"/>
      <c r="FB86" s="286"/>
      <c r="FC86" s="286"/>
      <c r="FD86" s="286"/>
      <c r="FE86" s="286"/>
      <c r="FF86" s="286"/>
      <c r="FG86" s="286"/>
      <c r="FH86" s="286"/>
      <c r="FI86" s="286"/>
      <c r="FJ86" s="286"/>
      <c r="FK86" s="286"/>
      <c r="FL86" s="286"/>
      <c r="FM86" s="286"/>
      <c r="FN86" s="286"/>
      <c r="FO86" s="286"/>
      <c r="FP86" s="286"/>
      <c r="FQ86" s="286"/>
      <c r="FR86" s="286"/>
      <c r="FS86" s="286"/>
      <c r="FT86" s="286"/>
      <c r="FU86" s="286"/>
      <c r="FV86" s="286"/>
      <c r="FW86" s="286"/>
      <c r="FX86" s="286"/>
      <c r="FY86" s="286"/>
      <c r="FZ86" s="286"/>
      <c r="GA86" s="286"/>
      <c r="GB86" s="286"/>
      <c r="GC86" s="286"/>
      <c r="GD86" s="286"/>
      <c r="GE86" s="286"/>
      <c r="GF86" s="286"/>
      <c r="GG86" s="286"/>
      <c r="GH86" s="286"/>
      <c r="GI86" s="286"/>
      <c r="GJ86" s="286"/>
      <c r="GK86" s="286"/>
      <c r="GL86" s="286"/>
      <c r="GM86" s="286"/>
      <c r="GN86" s="286"/>
      <c r="GO86" s="286"/>
      <c r="GP86" s="286"/>
      <c r="GQ86" s="286"/>
      <c r="GR86" s="286"/>
      <c r="GS86" s="286"/>
      <c r="GT86" s="286"/>
      <c r="GU86" s="286"/>
      <c r="GV86" s="286"/>
      <c r="GW86" s="286"/>
      <c r="GX86" s="286"/>
      <c r="GY86" s="286"/>
      <c r="GZ86" s="286"/>
      <c r="HA86" s="286"/>
      <c r="HB86" s="286"/>
      <c r="HC86" s="286"/>
      <c r="HD86" s="286"/>
      <c r="HE86" s="286"/>
      <c r="HF86" s="286"/>
      <c r="HG86" s="286"/>
      <c r="HH86" s="286"/>
      <c r="HI86" s="286"/>
      <c r="HJ86" s="286"/>
      <c r="HK86" s="286"/>
      <c r="HL86" s="286"/>
      <c r="HM86" s="286"/>
      <c r="HN86" s="286"/>
      <c r="HO86" s="286"/>
      <c r="HP86" s="286"/>
      <c r="HQ86" s="286"/>
      <c r="HR86" s="286"/>
      <c r="HS86" s="286"/>
      <c r="HT86" s="286"/>
      <c r="HU86" s="286"/>
      <c r="HV86" s="286"/>
      <c r="HW86" s="286"/>
      <c r="HX86" s="286"/>
      <c r="HY86" s="286"/>
      <c r="HZ86" s="286"/>
      <c r="IA86" s="286"/>
      <c r="IB86" s="286"/>
      <c r="IC86" s="286"/>
      <c r="ID86" s="286"/>
      <c r="IE86" s="286"/>
      <c r="IF86" s="286"/>
      <c r="IG86" s="286"/>
      <c r="IH86" s="286"/>
      <c r="II86" s="286"/>
      <c r="IJ86" s="286"/>
      <c r="IK86" s="286"/>
      <c r="IL86" s="286"/>
      <c r="IM86" s="286"/>
      <c r="IN86" s="286"/>
      <c r="IO86" s="286"/>
      <c r="IP86" s="286"/>
      <c r="IQ86" s="286"/>
    </row>
    <row r="87" spans="1:251" s="270" customFormat="1" ht="55.5" customHeight="1">
      <c r="A87" s="932"/>
      <c r="B87" s="287" t="s">
        <v>384</v>
      </c>
      <c r="C87" s="272">
        <f>SUM(E87:O87)</f>
        <v>719</v>
      </c>
      <c r="D87" s="591">
        <v>220580</v>
      </c>
      <c r="E87" s="288">
        <v>68</v>
      </c>
      <c r="F87" s="288">
        <v>84</v>
      </c>
      <c r="G87" s="288"/>
      <c r="H87" s="289"/>
      <c r="I87" s="288">
        <v>172</v>
      </c>
      <c r="J87" s="288">
        <v>131</v>
      </c>
      <c r="K87" s="288">
        <v>72</v>
      </c>
      <c r="L87" s="288">
        <v>192</v>
      </c>
      <c r="M87" s="288"/>
      <c r="N87" s="288"/>
      <c r="O87" s="288"/>
      <c r="P87" s="290">
        <f>$D$87*E87</f>
        <v>14999440</v>
      </c>
      <c r="Q87" s="290">
        <f aca="true" t="shared" si="6" ref="Q87:Z87">$D$87*F87</f>
        <v>18528720</v>
      </c>
      <c r="R87" s="290">
        <f t="shared" si="6"/>
        <v>0</v>
      </c>
      <c r="S87" s="290">
        <f t="shared" si="6"/>
        <v>0</v>
      </c>
      <c r="T87" s="290">
        <f t="shared" si="6"/>
        <v>37939760</v>
      </c>
      <c r="U87" s="290">
        <f t="shared" si="6"/>
        <v>28895980</v>
      </c>
      <c r="V87" s="290">
        <f t="shared" si="6"/>
        <v>15881760</v>
      </c>
      <c r="W87" s="290">
        <f t="shared" si="6"/>
        <v>42351360</v>
      </c>
      <c r="X87" s="290">
        <f t="shared" si="6"/>
        <v>0</v>
      </c>
      <c r="Y87" s="290">
        <f t="shared" si="6"/>
        <v>0</v>
      </c>
      <c r="Z87" s="291">
        <f t="shared" si="6"/>
        <v>0</v>
      </c>
      <c r="AA87" s="278">
        <f t="shared" si="1"/>
        <v>158597020</v>
      </c>
      <c r="AB87" s="280"/>
      <c r="AC87" s="280"/>
      <c r="AD87" s="280"/>
      <c r="AE87" s="280"/>
      <c r="AF87" s="280"/>
      <c r="AG87" s="280"/>
      <c r="AH87" s="280"/>
      <c r="AI87" s="280"/>
      <c r="AJ87" s="280"/>
      <c r="AK87" s="280"/>
      <c r="AL87" s="280"/>
      <c r="AM87" s="280"/>
      <c r="AN87" s="280"/>
      <c r="AO87" s="280"/>
      <c r="AP87" s="280"/>
      <c r="AQ87" s="280"/>
      <c r="AR87" s="280"/>
      <c r="AS87" s="280"/>
      <c r="AT87" s="280"/>
      <c r="AU87" s="280"/>
      <c r="AV87" s="280"/>
      <c r="AW87" s="280"/>
      <c r="AX87" s="280"/>
      <c r="AY87" s="280"/>
      <c r="AZ87" s="280"/>
      <c r="BA87" s="280"/>
      <c r="BB87" s="280"/>
      <c r="BC87" s="280"/>
      <c r="BD87" s="280"/>
      <c r="BE87" s="280"/>
      <c r="BF87" s="280"/>
      <c r="BG87" s="280"/>
      <c r="BH87" s="280"/>
      <c r="BI87" s="280"/>
      <c r="BJ87" s="280"/>
      <c r="BK87" s="280"/>
      <c r="BL87" s="280"/>
      <c r="BM87" s="280"/>
      <c r="BN87" s="280"/>
      <c r="BO87" s="280"/>
      <c r="BP87" s="280"/>
      <c r="BQ87" s="280"/>
      <c r="BR87" s="280"/>
      <c r="BS87" s="280"/>
      <c r="BT87" s="280"/>
      <c r="BU87" s="280"/>
      <c r="BV87" s="280"/>
      <c r="BW87" s="280"/>
      <c r="BX87" s="280"/>
      <c r="BY87" s="280"/>
      <c r="BZ87" s="280"/>
      <c r="CA87" s="280"/>
      <c r="CB87" s="280"/>
      <c r="CC87" s="280"/>
      <c r="CD87" s="280"/>
      <c r="CE87" s="280"/>
      <c r="CF87" s="280"/>
      <c r="CG87" s="280"/>
      <c r="CH87" s="280"/>
      <c r="CI87" s="280"/>
      <c r="CJ87" s="280"/>
      <c r="CK87" s="280"/>
      <c r="CL87" s="280"/>
      <c r="CM87" s="280"/>
      <c r="CN87" s="280"/>
      <c r="CO87" s="280"/>
      <c r="CP87" s="280"/>
      <c r="CQ87" s="280"/>
      <c r="CR87" s="280"/>
      <c r="CS87" s="280"/>
      <c r="CT87" s="280"/>
      <c r="CU87" s="280"/>
      <c r="CV87" s="280"/>
      <c r="CW87" s="280"/>
      <c r="CX87" s="280"/>
      <c r="CY87" s="280"/>
      <c r="CZ87" s="280"/>
      <c r="DA87" s="280"/>
      <c r="DB87" s="280"/>
      <c r="DC87" s="280"/>
      <c r="DD87" s="280"/>
      <c r="DE87" s="280"/>
      <c r="DF87" s="280"/>
      <c r="DG87" s="280"/>
      <c r="DH87" s="280"/>
      <c r="DI87" s="280"/>
      <c r="DJ87" s="280"/>
      <c r="DK87" s="280"/>
      <c r="DL87" s="280"/>
      <c r="DM87" s="280"/>
      <c r="DN87" s="280"/>
      <c r="DO87" s="280"/>
      <c r="DP87" s="280"/>
      <c r="DQ87" s="280"/>
      <c r="DR87" s="280"/>
      <c r="DS87" s="280"/>
      <c r="DT87" s="280"/>
      <c r="DU87" s="280"/>
      <c r="DV87" s="280"/>
      <c r="DW87" s="280"/>
      <c r="DX87" s="280"/>
      <c r="DY87" s="280"/>
      <c r="DZ87" s="280"/>
      <c r="EA87" s="280"/>
      <c r="EB87" s="280"/>
      <c r="EC87" s="280"/>
      <c r="ED87" s="280"/>
      <c r="EE87" s="280"/>
      <c r="EF87" s="280"/>
      <c r="EG87" s="280"/>
      <c r="EH87" s="280"/>
      <c r="EI87" s="280"/>
      <c r="EJ87" s="280"/>
      <c r="EK87" s="280"/>
      <c r="EL87" s="280"/>
      <c r="EM87" s="280"/>
      <c r="EN87" s="280"/>
      <c r="EO87" s="280"/>
      <c r="EP87" s="280"/>
      <c r="EQ87" s="280"/>
      <c r="ER87" s="280"/>
      <c r="ES87" s="280"/>
      <c r="ET87" s="280"/>
      <c r="EU87" s="280"/>
      <c r="EV87" s="280"/>
      <c r="EW87" s="280"/>
      <c r="EX87" s="280"/>
      <c r="EY87" s="280"/>
      <c r="EZ87" s="280"/>
      <c r="FA87" s="280"/>
      <c r="FB87" s="280"/>
      <c r="FC87" s="280"/>
      <c r="FD87" s="280"/>
      <c r="FE87" s="280"/>
      <c r="FF87" s="280"/>
      <c r="FG87" s="280"/>
      <c r="FH87" s="280"/>
      <c r="FI87" s="280"/>
      <c r="FJ87" s="280"/>
      <c r="FK87" s="280"/>
      <c r="FL87" s="280"/>
      <c r="FM87" s="280"/>
      <c r="FN87" s="280"/>
      <c r="FO87" s="280"/>
      <c r="FP87" s="280"/>
      <c r="FQ87" s="280"/>
      <c r="FR87" s="280"/>
      <c r="FS87" s="280"/>
      <c r="FT87" s="280"/>
      <c r="FU87" s="280"/>
      <c r="FV87" s="280"/>
      <c r="FW87" s="280"/>
      <c r="FX87" s="280"/>
      <c r="FY87" s="280"/>
      <c r="FZ87" s="280"/>
      <c r="GA87" s="280"/>
      <c r="GB87" s="280"/>
      <c r="GC87" s="280"/>
      <c r="GD87" s="280"/>
      <c r="GE87" s="280"/>
      <c r="GF87" s="280"/>
      <c r="GG87" s="280"/>
      <c r="GH87" s="280"/>
      <c r="GI87" s="280"/>
      <c r="GJ87" s="280"/>
      <c r="GK87" s="280"/>
      <c r="GL87" s="280"/>
      <c r="GM87" s="280"/>
      <c r="GN87" s="280"/>
      <c r="GO87" s="280"/>
      <c r="GP87" s="280"/>
      <c r="GQ87" s="280"/>
      <c r="GR87" s="280"/>
      <c r="GS87" s="280"/>
      <c r="GT87" s="280"/>
      <c r="GU87" s="280"/>
      <c r="GV87" s="280"/>
      <c r="GW87" s="280"/>
      <c r="GX87" s="280"/>
      <c r="GY87" s="280"/>
      <c r="GZ87" s="280"/>
      <c r="HA87" s="280"/>
      <c r="HB87" s="280"/>
      <c r="HC87" s="280"/>
      <c r="HD87" s="280"/>
      <c r="HE87" s="280"/>
      <c r="HF87" s="280"/>
      <c r="HG87" s="280"/>
      <c r="HH87" s="280"/>
      <c r="HI87" s="280"/>
      <c r="HJ87" s="280"/>
      <c r="HK87" s="280"/>
      <c r="HL87" s="280"/>
      <c r="HM87" s="280"/>
      <c r="HN87" s="280"/>
      <c r="HO87" s="280"/>
      <c r="HP87" s="280"/>
      <c r="HQ87" s="280"/>
      <c r="HR87" s="280"/>
      <c r="HS87" s="280"/>
      <c r="HT87" s="280"/>
      <c r="HU87" s="280"/>
      <c r="HV87" s="280"/>
      <c r="HW87" s="280"/>
      <c r="HX87" s="280"/>
      <c r="HY87" s="280"/>
      <c r="HZ87" s="280"/>
      <c r="IA87" s="280"/>
      <c r="IB87" s="280"/>
      <c r="IC87" s="280"/>
      <c r="ID87" s="280"/>
      <c r="IE87" s="280"/>
      <c r="IF87" s="280"/>
      <c r="IG87" s="280"/>
      <c r="IH87" s="280"/>
      <c r="II87" s="280"/>
      <c r="IJ87" s="280"/>
      <c r="IK87" s="280"/>
      <c r="IL87" s="280"/>
      <c r="IM87" s="280"/>
      <c r="IN87" s="280"/>
      <c r="IO87" s="280"/>
      <c r="IP87" s="280"/>
      <c r="IQ87" s="280"/>
    </row>
    <row r="88" spans="1:251" s="270" customFormat="1" ht="47.25">
      <c r="A88" s="933"/>
      <c r="B88" s="287" t="s">
        <v>455</v>
      </c>
      <c r="C88" s="272">
        <f>SUM(E88:O88)</f>
        <v>158</v>
      </c>
      <c r="D88" s="591">
        <v>583834</v>
      </c>
      <c r="E88" s="288"/>
      <c r="F88" s="288"/>
      <c r="G88" s="288">
        <v>24</v>
      </c>
      <c r="H88" s="289">
        <v>55</v>
      </c>
      <c r="I88" s="288"/>
      <c r="J88" s="288"/>
      <c r="K88" s="288"/>
      <c r="L88" s="288"/>
      <c r="M88" s="288">
        <v>23</v>
      </c>
      <c r="N88" s="288">
        <v>56</v>
      </c>
      <c r="O88" s="288"/>
      <c r="P88" s="290">
        <f aca="true" t="shared" si="7" ref="P88:Z88">$D$88*E88</f>
        <v>0</v>
      </c>
      <c r="Q88" s="290">
        <f t="shared" si="7"/>
        <v>0</v>
      </c>
      <c r="R88" s="290">
        <f t="shared" si="7"/>
        <v>14012016</v>
      </c>
      <c r="S88" s="290">
        <f t="shared" si="7"/>
        <v>32110870</v>
      </c>
      <c r="T88" s="290">
        <f t="shared" si="7"/>
        <v>0</v>
      </c>
      <c r="U88" s="290">
        <f t="shared" si="7"/>
        <v>0</v>
      </c>
      <c r="V88" s="290">
        <f t="shared" si="7"/>
        <v>0</v>
      </c>
      <c r="W88" s="290">
        <f t="shared" si="7"/>
        <v>0</v>
      </c>
      <c r="X88" s="290">
        <f t="shared" si="7"/>
        <v>13428182</v>
      </c>
      <c r="Y88" s="290">
        <f t="shared" si="7"/>
        <v>32694704</v>
      </c>
      <c r="Z88" s="291">
        <f t="shared" si="7"/>
        <v>0</v>
      </c>
      <c r="AA88" s="278">
        <f t="shared" si="1"/>
        <v>92245772</v>
      </c>
      <c r="AB88" s="280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  <c r="AN88" s="280"/>
      <c r="AO88" s="280"/>
      <c r="AP88" s="280"/>
      <c r="AQ88" s="280"/>
      <c r="AR88" s="280"/>
      <c r="AS88" s="280"/>
      <c r="AT88" s="280"/>
      <c r="AU88" s="280"/>
      <c r="AV88" s="280"/>
      <c r="AW88" s="280"/>
      <c r="AX88" s="280"/>
      <c r="AY88" s="280"/>
      <c r="AZ88" s="280"/>
      <c r="BA88" s="280"/>
      <c r="BB88" s="280"/>
      <c r="BC88" s="280"/>
      <c r="BD88" s="280"/>
      <c r="BE88" s="280"/>
      <c r="BF88" s="280"/>
      <c r="BG88" s="280"/>
      <c r="BH88" s="280"/>
      <c r="BI88" s="280"/>
      <c r="BJ88" s="280"/>
      <c r="BK88" s="280"/>
      <c r="BL88" s="280"/>
      <c r="BM88" s="280"/>
      <c r="BN88" s="280"/>
      <c r="BO88" s="280"/>
      <c r="BP88" s="280"/>
      <c r="BQ88" s="280"/>
      <c r="BR88" s="280"/>
      <c r="BS88" s="280"/>
      <c r="BT88" s="280"/>
      <c r="BU88" s="280"/>
      <c r="BV88" s="280"/>
      <c r="BW88" s="280"/>
      <c r="BX88" s="280"/>
      <c r="BY88" s="280"/>
      <c r="BZ88" s="280"/>
      <c r="CA88" s="280"/>
      <c r="CB88" s="280"/>
      <c r="CC88" s="280"/>
      <c r="CD88" s="280"/>
      <c r="CE88" s="280"/>
      <c r="CF88" s="280"/>
      <c r="CG88" s="280"/>
      <c r="CH88" s="280"/>
      <c r="CI88" s="280"/>
      <c r="CJ88" s="280"/>
      <c r="CK88" s="280"/>
      <c r="CL88" s="280"/>
      <c r="CM88" s="280"/>
      <c r="CN88" s="280"/>
      <c r="CO88" s="280"/>
      <c r="CP88" s="280"/>
      <c r="CQ88" s="280"/>
      <c r="CR88" s="280"/>
      <c r="CS88" s="280"/>
      <c r="CT88" s="280"/>
      <c r="CU88" s="280"/>
      <c r="CV88" s="280"/>
      <c r="CW88" s="280"/>
      <c r="CX88" s="280"/>
      <c r="CY88" s="280"/>
      <c r="CZ88" s="280"/>
      <c r="DA88" s="280"/>
      <c r="DB88" s="280"/>
      <c r="DC88" s="280"/>
      <c r="DD88" s="280"/>
      <c r="DE88" s="280"/>
      <c r="DF88" s="280"/>
      <c r="DG88" s="280"/>
      <c r="DH88" s="280"/>
      <c r="DI88" s="280"/>
      <c r="DJ88" s="280"/>
      <c r="DK88" s="280"/>
      <c r="DL88" s="280"/>
      <c r="DM88" s="280"/>
      <c r="DN88" s="280"/>
      <c r="DO88" s="280"/>
      <c r="DP88" s="280"/>
      <c r="DQ88" s="280"/>
      <c r="DR88" s="280"/>
      <c r="DS88" s="280"/>
      <c r="DT88" s="280"/>
      <c r="DU88" s="280"/>
      <c r="DV88" s="280"/>
      <c r="DW88" s="280"/>
      <c r="DX88" s="280"/>
      <c r="DY88" s="280"/>
      <c r="DZ88" s="280"/>
      <c r="EA88" s="280"/>
      <c r="EB88" s="280"/>
      <c r="EC88" s="280"/>
      <c r="ED88" s="280"/>
      <c r="EE88" s="280"/>
      <c r="EF88" s="280"/>
      <c r="EG88" s="280"/>
      <c r="EH88" s="280"/>
      <c r="EI88" s="280"/>
      <c r="EJ88" s="280"/>
      <c r="EK88" s="280"/>
      <c r="EL88" s="280"/>
      <c r="EM88" s="280"/>
      <c r="EN88" s="280"/>
      <c r="EO88" s="280"/>
      <c r="EP88" s="280"/>
      <c r="EQ88" s="280"/>
      <c r="ER88" s="280"/>
      <c r="ES88" s="280"/>
      <c r="ET88" s="280"/>
      <c r="EU88" s="280"/>
      <c r="EV88" s="280"/>
      <c r="EW88" s="280"/>
      <c r="EX88" s="280"/>
      <c r="EY88" s="280"/>
      <c r="EZ88" s="280"/>
      <c r="FA88" s="280"/>
      <c r="FB88" s="280"/>
      <c r="FC88" s="280"/>
      <c r="FD88" s="280"/>
      <c r="FE88" s="280"/>
      <c r="FF88" s="280"/>
      <c r="FG88" s="280"/>
      <c r="FH88" s="280"/>
      <c r="FI88" s="280"/>
      <c r="FJ88" s="280"/>
      <c r="FK88" s="280"/>
      <c r="FL88" s="280"/>
      <c r="FM88" s="280"/>
      <c r="FN88" s="280"/>
      <c r="FO88" s="280"/>
      <c r="FP88" s="280"/>
      <c r="FQ88" s="280"/>
      <c r="FR88" s="280"/>
      <c r="FS88" s="280"/>
      <c r="FT88" s="280"/>
      <c r="FU88" s="280"/>
      <c r="FV88" s="280"/>
      <c r="FW88" s="280"/>
      <c r="FX88" s="280"/>
      <c r="FY88" s="280"/>
      <c r="FZ88" s="280"/>
      <c r="GA88" s="280"/>
      <c r="GB88" s="280"/>
      <c r="GC88" s="280"/>
      <c r="GD88" s="280"/>
      <c r="GE88" s="280"/>
      <c r="GF88" s="280"/>
      <c r="GG88" s="280"/>
      <c r="GH88" s="280"/>
      <c r="GI88" s="280"/>
      <c r="GJ88" s="280"/>
      <c r="GK88" s="280"/>
      <c r="GL88" s="280"/>
      <c r="GM88" s="280"/>
      <c r="GN88" s="280"/>
      <c r="GO88" s="280"/>
      <c r="GP88" s="280"/>
      <c r="GQ88" s="280"/>
      <c r="GR88" s="280"/>
      <c r="GS88" s="280"/>
      <c r="GT88" s="280"/>
      <c r="GU88" s="280"/>
      <c r="GV88" s="280"/>
      <c r="GW88" s="280"/>
      <c r="GX88" s="280"/>
      <c r="GY88" s="280"/>
      <c r="GZ88" s="280"/>
      <c r="HA88" s="280"/>
      <c r="HB88" s="280"/>
      <c r="HC88" s="280"/>
      <c r="HD88" s="280"/>
      <c r="HE88" s="280"/>
      <c r="HF88" s="280"/>
      <c r="HG88" s="280"/>
      <c r="HH88" s="280"/>
      <c r="HI88" s="280"/>
      <c r="HJ88" s="280"/>
      <c r="HK88" s="280"/>
      <c r="HL88" s="280"/>
      <c r="HM88" s="280"/>
      <c r="HN88" s="280"/>
      <c r="HO88" s="280"/>
      <c r="HP88" s="280"/>
      <c r="HQ88" s="280"/>
      <c r="HR88" s="280"/>
      <c r="HS88" s="280"/>
      <c r="HT88" s="280"/>
      <c r="HU88" s="280"/>
      <c r="HV88" s="280"/>
      <c r="HW88" s="280"/>
      <c r="HX88" s="280"/>
      <c r="HY88" s="280"/>
      <c r="HZ88" s="280"/>
      <c r="IA88" s="280"/>
      <c r="IB88" s="280"/>
      <c r="IC88" s="280"/>
      <c r="ID88" s="280"/>
      <c r="IE88" s="280"/>
      <c r="IF88" s="280"/>
      <c r="IG88" s="280"/>
      <c r="IH88" s="280"/>
      <c r="II88" s="280"/>
      <c r="IJ88" s="280"/>
      <c r="IK88" s="280"/>
      <c r="IL88" s="280"/>
      <c r="IM88" s="280"/>
      <c r="IN88" s="280"/>
      <c r="IO88" s="280"/>
      <c r="IP88" s="280"/>
      <c r="IQ88" s="280"/>
    </row>
    <row r="89" spans="1:251" s="270" customFormat="1" ht="51">
      <c r="A89" s="933"/>
      <c r="B89" s="292" t="s">
        <v>385</v>
      </c>
      <c r="C89" s="272"/>
      <c r="D89" s="591"/>
      <c r="E89" s="288"/>
      <c r="F89" s="288"/>
      <c r="G89" s="288"/>
      <c r="H89" s="293"/>
      <c r="I89" s="288"/>
      <c r="J89" s="288"/>
      <c r="K89" s="288"/>
      <c r="L89" s="288"/>
      <c r="M89" s="288"/>
      <c r="N89" s="288"/>
      <c r="O89" s="288"/>
      <c r="P89" s="290"/>
      <c r="Q89" s="290"/>
      <c r="R89" s="290"/>
      <c r="S89" s="294"/>
      <c r="T89" s="290"/>
      <c r="U89" s="290"/>
      <c r="V89" s="290"/>
      <c r="W89" s="290"/>
      <c r="X89" s="290"/>
      <c r="Y89" s="290"/>
      <c r="Z89" s="291"/>
      <c r="AA89" s="278">
        <f t="shared" si="1"/>
        <v>0</v>
      </c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280"/>
      <c r="AS89" s="280"/>
      <c r="AT89" s="280"/>
      <c r="AU89" s="280"/>
      <c r="AV89" s="280"/>
      <c r="AW89" s="280"/>
      <c r="AX89" s="280"/>
      <c r="AY89" s="280"/>
      <c r="AZ89" s="280"/>
      <c r="BA89" s="280"/>
      <c r="BB89" s="280"/>
      <c r="BC89" s="280"/>
      <c r="BD89" s="280"/>
      <c r="BE89" s="280"/>
      <c r="BF89" s="280"/>
      <c r="BG89" s="280"/>
      <c r="BH89" s="280"/>
      <c r="BI89" s="280"/>
      <c r="BJ89" s="280"/>
      <c r="BK89" s="280"/>
      <c r="BL89" s="280"/>
      <c r="BM89" s="280"/>
      <c r="BN89" s="280"/>
      <c r="BO89" s="280"/>
      <c r="BP89" s="280"/>
      <c r="BQ89" s="280"/>
      <c r="BR89" s="280"/>
      <c r="BS89" s="280"/>
      <c r="BT89" s="280"/>
      <c r="BU89" s="280"/>
      <c r="BV89" s="280"/>
      <c r="BW89" s="280"/>
      <c r="BX89" s="280"/>
      <c r="BY89" s="280"/>
      <c r="BZ89" s="280"/>
      <c r="CA89" s="280"/>
      <c r="CB89" s="280"/>
      <c r="CC89" s="280"/>
      <c r="CD89" s="280"/>
      <c r="CE89" s="280"/>
      <c r="CF89" s="280"/>
      <c r="CG89" s="280"/>
      <c r="CH89" s="280"/>
      <c r="CI89" s="280"/>
      <c r="CJ89" s="280"/>
      <c r="CK89" s="280"/>
      <c r="CL89" s="280"/>
      <c r="CM89" s="280"/>
      <c r="CN89" s="280"/>
      <c r="CO89" s="280"/>
      <c r="CP89" s="280"/>
      <c r="CQ89" s="280"/>
      <c r="CR89" s="280"/>
      <c r="CS89" s="280"/>
      <c r="CT89" s="280"/>
      <c r="CU89" s="280"/>
      <c r="CV89" s="280"/>
      <c r="CW89" s="280"/>
      <c r="CX89" s="280"/>
      <c r="CY89" s="280"/>
      <c r="CZ89" s="280"/>
      <c r="DA89" s="280"/>
      <c r="DB89" s="280"/>
      <c r="DC89" s="280"/>
      <c r="DD89" s="280"/>
      <c r="DE89" s="280"/>
      <c r="DF89" s="280"/>
      <c r="DG89" s="280"/>
      <c r="DH89" s="280"/>
      <c r="DI89" s="280"/>
      <c r="DJ89" s="280"/>
      <c r="DK89" s="280"/>
      <c r="DL89" s="280"/>
      <c r="DM89" s="280"/>
      <c r="DN89" s="280"/>
      <c r="DO89" s="280"/>
      <c r="DP89" s="280"/>
      <c r="DQ89" s="280"/>
      <c r="DR89" s="280"/>
      <c r="DS89" s="280"/>
      <c r="DT89" s="280"/>
      <c r="DU89" s="280"/>
      <c r="DV89" s="280"/>
      <c r="DW89" s="280"/>
      <c r="DX89" s="280"/>
      <c r="DY89" s="280"/>
      <c r="DZ89" s="280"/>
      <c r="EA89" s="280"/>
      <c r="EB89" s="280"/>
      <c r="EC89" s="280"/>
      <c r="ED89" s="280"/>
      <c r="EE89" s="280"/>
      <c r="EF89" s="280"/>
      <c r="EG89" s="280"/>
      <c r="EH89" s="280"/>
      <c r="EI89" s="280"/>
      <c r="EJ89" s="280"/>
      <c r="EK89" s="280"/>
      <c r="EL89" s="280"/>
      <c r="EM89" s="280"/>
      <c r="EN89" s="280"/>
      <c r="EO89" s="280"/>
      <c r="EP89" s="280"/>
      <c r="EQ89" s="280"/>
      <c r="ER89" s="280"/>
      <c r="ES89" s="280"/>
      <c r="ET89" s="280"/>
      <c r="EU89" s="280"/>
      <c r="EV89" s="280"/>
      <c r="EW89" s="280"/>
      <c r="EX89" s="280"/>
      <c r="EY89" s="280"/>
      <c r="EZ89" s="280"/>
      <c r="FA89" s="280"/>
      <c r="FB89" s="280"/>
      <c r="FC89" s="280"/>
      <c r="FD89" s="280"/>
      <c r="FE89" s="280"/>
      <c r="FF89" s="280"/>
      <c r="FG89" s="280"/>
      <c r="FH89" s="280"/>
      <c r="FI89" s="280"/>
      <c r="FJ89" s="280"/>
      <c r="FK89" s="280"/>
      <c r="FL89" s="280"/>
      <c r="FM89" s="280"/>
      <c r="FN89" s="280"/>
      <c r="FO89" s="280"/>
      <c r="FP89" s="280"/>
      <c r="FQ89" s="280"/>
      <c r="FR89" s="280"/>
      <c r="FS89" s="280"/>
      <c r="FT89" s="280"/>
      <c r="FU89" s="280"/>
      <c r="FV89" s="280"/>
      <c r="FW89" s="280"/>
      <c r="FX89" s="280"/>
      <c r="FY89" s="280"/>
      <c r="FZ89" s="280"/>
      <c r="GA89" s="280"/>
      <c r="GB89" s="280"/>
      <c r="GC89" s="280"/>
      <c r="GD89" s="280"/>
      <c r="GE89" s="280"/>
      <c r="GF89" s="280"/>
      <c r="GG89" s="280"/>
      <c r="GH89" s="280"/>
      <c r="GI89" s="280"/>
      <c r="GJ89" s="280"/>
      <c r="GK89" s="280"/>
      <c r="GL89" s="280"/>
      <c r="GM89" s="280"/>
      <c r="GN89" s="280"/>
      <c r="GO89" s="280"/>
      <c r="GP89" s="280"/>
      <c r="GQ89" s="280"/>
      <c r="GR89" s="280"/>
      <c r="GS89" s="280"/>
      <c r="GT89" s="280"/>
      <c r="GU89" s="280"/>
      <c r="GV89" s="280"/>
      <c r="GW89" s="280"/>
      <c r="GX89" s="280"/>
      <c r="GY89" s="280"/>
      <c r="GZ89" s="280"/>
      <c r="HA89" s="280"/>
      <c r="HB89" s="280"/>
      <c r="HC89" s="280"/>
      <c r="HD89" s="280"/>
      <c r="HE89" s="280"/>
      <c r="HF89" s="280"/>
      <c r="HG89" s="280"/>
      <c r="HH89" s="280"/>
      <c r="HI89" s="280"/>
      <c r="HJ89" s="280"/>
      <c r="HK89" s="280"/>
      <c r="HL89" s="280"/>
      <c r="HM89" s="280"/>
      <c r="HN89" s="280"/>
      <c r="HO89" s="280"/>
      <c r="HP89" s="280"/>
      <c r="HQ89" s="280"/>
      <c r="HR89" s="280"/>
      <c r="HS89" s="280"/>
      <c r="HT89" s="280"/>
      <c r="HU89" s="280"/>
      <c r="HV89" s="280"/>
      <c r="HW89" s="280"/>
      <c r="HX89" s="280"/>
      <c r="HY89" s="280"/>
      <c r="HZ89" s="280"/>
      <c r="IA89" s="280"/>
      <c r="IB89" s="280"/>
      <c r="IC89" s="280"/>
      <c r="ID89" s="280"/>
      <c r="IE89" s="280"/>
      <c r="IF89" s="280"/>
      <c r="IG89" s="280"/>
      <c r="IH89" s="280"/>
      <c r="II89" s="280"/>
      <c r="IJ89" s="280"/>
      <c r="IK89" s="280"/>
      <c r="IL89" s="280"/>
      <c r="IM89" s="280"/>
      <c r="IN89" s="280"/>
      <c r="IO89" s="280"/>
      <c r="IP89" s="280"/>
      <c r="IQ89" s="280"/>
    </row>
    <row r="90" spans="1:251" s="270" customFormat="1" ht="51" customHeight="1">
      <c r="A90" s="933"/>
      <c r="B90" s="295" t="s">
        <v>457</v>
      </c>
      <c r="C90" s="272">
        <f>SUM(E90:O90)</f>
        <v>5</v>
      </c>
      <c r="D90" s="591">
        <v>594430</v>
      </c>
      <c r="E90" s="288"/>
      <c r="F90" s="288"/>
      <c r="G90" s="288">
        <v>1</v>
      </c>
      <c r="H90" s="289">
        <v>4</v>
      </c>
      <c r="I90" s="288"/>
      <c r="J90" s="288"/>
      <c r="K90" s="288"/>
      <c r="L90" s="288"/>
      <c r="M90" s="288"/>
      <c r="N90" s="288"/>
      <c r="O90" s="288"/>
      <c r="P90" s="290"/>
      <c r="Q90" s="290"/>
      <c r="R90" s="290">
        <f>$D$90*G90</f>
        <v>594430</v>
      </c>
      <c r="S90" s="290">
        <f>$D$90*H90</f>
        <v>2377720</v>
      </c>
      <c r="T90" s="290"/>
      <c r="U90" s="290"/>
      <c r="V90" s="290"/>
      <c r="W90" s="290"/>
      <c r="X90" s="290"/>
      <c r="Y90" s="290"/>
      <c r="Z90" s="291"/>
      <c r="AA90" s="278">
        <f t="shared" si="1"/>
        <v>2972150</v>
      </c>
      <c r="AB90" s="280"/>
      <c r="AC90" s="280"/>
      <c r="AD90" s="280"/>
      <c r="AE90" s="280"/>
      <c r="AF90" s="280"/>
      <c r="AG90" s="280"/>
      <c r="AH90" s="280"/>
      <c r="AI90" s="280"/>
      <c r="AJ90" s="280"/>
      <c r="AK90" s="280"/>
      <c r="AL90" s="280"/>
      <c r="AM90" s="280"/>
      <c r="AN90" s="280"/>
      <c r="AO90" s="280"/>
      <c r="AP90" s="280"/>
      <c r="AQ90" s="280"/>
      <c r="AR90" s="280"/>
      <c r="AS90" s="280"/>
      <c r="AT90" s="280"/>
      <c r="AU90" s="280"/>
      <c r="AV90" s="280"/>
      <c r="AW90" s="280"/>
      <c r="AX90" s="280"/>
      <c r="AY90" s="280"/>
      <c r="AZ90" s="280"/>
      <c r="BA90" s="280"/>
      <c r="BB90" s="280"/>
      <c r="BC90" s="280"/>
      <c r="BD90" s="280"/>
      <c r="BE90" s="280"/>
      <c r="BF90" s="280"/>
      <c r="BG90" s="280"/>
      <c r="BH90" s="280"/>
      <c r="BI90" s="280"/>
      <c r="BJ90" s="280"/>
      <c r="BK90" s="280"/>
      <c r="BL90" s="280"/>
      <c r="BM90" s="280"/>
      <c r="BN90" s="280"/>
      <c r="BO90" s="280"/>
      <c r="BP90" s="280"/>
      <c r="BQ90" s="280"/>
      <c r="BR90" s="280"/>
      <c r="BS90" s="280"/>
      <c r="BT90" s="280"/>
      <c r="BU90" s="280"/>
      <c r="BV90" s="280"/>
      <c r="BW90" s="280"/>
      <c r="BX90" s="280"/>
      <c r="BY90" s="280"/>
      <c r="BZ90" s="280"/>
      <c r="CA90" s="280"/>
      <c r="CB90" s="280"/>
      <c r="CC90" s="280"/>
      <c r="CD90" s="280"/>
      <c r="CE90" s="280"/>
      <c r="CF90" s="280"/>
      <c r="CG90" s="280"/>
      <c r="CH90" s="280"/>
      <c r="CI90" s="280"/>
      <c r="CJ90" s="280"/>
      <c r="CK90" s="280"/>
      <c r="CL90" s="280"/>
      <c r="CM90" s="280"/>
      <c r="CN90" s="280"/>
      <c r="CO90" s="280"/>
      <c r="CP90" s="280"/>
      <c r="CQ90" s="280"/>
      <c r="CR90" s="280"/>
      <c r="CS90" s="280"/>
      <c r="CT90" s="280"/>
      <c r="CU90" s="280"/>
      <c r="CV90" s="280"/>
      <c r="CW90" s="280"/>
      <c r="CX90" s="280"/>
      <c r="CY90" s="280"/>
      <c r="CZ90" s="280"/>
      <c r="DA90" s="280"/>
      <c r="DB90" s="280"/>
      <c r="DC90" s="280"/>
      <c r="DD90" s="280"/>
      <c r="DE90" s="280"/>
      <c r="DF90" s="280"/>
      <c r="DG90" s="280"/>
      <c r="DH90" s="280"/>
      <c r="DI90" s="280"/>
      <c r="DJ90" s="280"/>
      <c r="DK90" s="280"/>
      <c r="DL90" s="280"/>
      <c r="DM90" s="280"/>
      <c r="DN90" s="280"/>
      <c r="DO90" s="280"/>
      <c r="DP90" s="280"/>
      <c r="DQ90" s="280"/>
      <c r="DR90" s="280"/>
      <c r="DS90" s="280"/>
      <c r="DT90" s="280"/>
      <c r="DU90" s="280"/>
      <c r="DV90" s="280"/>
      <c r="DW90" s="280"/>
      <c r="DX90" s="280"/>
      <c r="DY90" s="280"/>
      <c r="DZ90" s="280"/>
      <c r="EA90" s="280"/>
      <c r="EB90" s="280"/>
      <c r="EC90" s="280"/>
      <c r="ED90" s="280"/>
      <c r="EE90" s="280"/>
      <c r="EF90" s="280"/>
      <c r="EG90" s="280"/>
      <c r="EH90" s="280"/>
      <c r="EI90" s="280"/>
      <c r="EJ90" s="280"/>
      <c r="EK90" s="280"/>
      <c r="EL90" s="280"/>
      <c r="EM90" s="280"/>
      <c r="EN90" s="280"/>
      <c r="EO90" s="280"/>
      <c r="EP90" s="280"/>
      <c r="EQ90" s="280"/>
      <c r="ER90" s="280"/>
      <c r="ES90" s="280"/>
      <c r="ET90" s="280"/>
      <c r="EU90" s="280"/>
      <c r="EV90" s="280"/>
      <c r="EW90" s="280"/>
      <c r="EX90" s="280"/>
      <c r="EY90" s="280"/>
      <c r="EZ90" s="280"/>
      <c r="FA90" s="280"/>
      <c r="FB90" s="280"/>
      <c r="FC90" s="280"/>
      <c r="FD90" s="280"/>
      <c r="FE90" s="280"/>
      <c r="FF90" s="280"/>
      <c r="FG90" s="280"/>
      <c r="FH90" s="280"/>
      <c r="FI90" s="280"/>
      <c r="FJ90" s="280"/>
      <c r="FK90" s="280"/>
      <c r="FL90" s="280"/>
      <c r="FM90" s="280"/>
      <c r="FN90" s="280"/>
      <c r="FO90" s="280"/>
      <c r="FP90" s="280"/>
      <c r="FQ90" s="280"/>
      <c r="FR90" s="280"/>
      <c r="FS90" s="280"/>
      <c r="FT90" s="280"/>
      <c r="FU90" s="280"/>
      <c r="FV90" s="280"/>
      <c r="FW90" s="280"/>
      <c r="FX90" s="280"/>
      <c r="FY90" s="280"/>
      <c r="FZ90" s="280"/>
      <c r="GA90" s="280"/>
      <c r="GB90" s="280"/>
      <c r="GC90" s="280"/>
      <c r="GD90" s="280"/>
      <c r="GE90" s="280"/>
      <c r="GF90" s="280"/>
      <c r="GG90" s="280"/>
      <c r="GH90" s="280"/>
      <c r="GI90" s="280"/>
      <c r="GJ90" s="280"/>
      <c r="GK90" s="280"/>
      <c r="GL90" s="280"/>
      <c r="GM90" s="280"/>
      <c r="GN90" s="280"/>
      <c r="GO90" s="280"/>
      <c r="GP90" s="280"/>
      <c r="GQ90" s="280"/>
      <c r="GR90" s="280"/>
      <c r="GS90" s="280"/>
      <c r="GT90" s="280"/>
      <c r="GU90" s="280"/>
      <c r="GV90" s="280"/>
      <c r="GW90" s="280"/>
      <c r="GX90" s="280"/>
      <c r="GY90" s="280"/>
      <c r="GZ90" s="280"/>
      <c r="HA90" s="280"/>
      <c r="HB90" s="280"/>
      <c r="HC90" s="280"/>
      <c r="HD90" s="280"/>
      <c r="HE90" s="280"/>
      <c r="HF90" s="280"/>
      <c r="HG90" s="280"/>
      <c r="HH90" s="280"/>
      <c r="HI90" s="280"/>
      <c r="HJ90" s="280"/>
      <c r="HK90" s="280"/>
      <c r="HL90" s="280"/>
      <c r="HM90" s="280"/>
      <c r="HN90" s="280"/>
      <c r="HO90" s="280"/>
      <c r="HP90" s="280"/>
      <c r="HQ90" s="280"/>
      <c r="HR90" s="280"/>
      <c r="HS90" s="280"/>
      <c r="HT90" s="280"/>
      <c r="HU90" s="280"/>
      <c r="HV90" s="280"/>
      <c r="HW90" s="280"/>
      <c r="HX90" s="280"/>
      <c r="HY90" s="280"/>
      <c r="HZ90" s="280"/>
      <c r="IA90" s="280"/>
      <c r="IB90" s="280"/>
      <c r="IC90" s="280"/>
      <c r="ID90" s="280"/>
      <c r="IE90" s="280"/>
      <c r="IF90" s="280"/>
      <c r="IG90" s="280"/>
      <c r="IH90" s="280"/>
      <c r="II90" s="280"/>
      <c r="IJ90" s="280"/>
      <c r="IK90" s="280"/>
      <c r="IL90" s="280"/>
      <c r="IM90" s="280"/>
      <c r="IN90" s="280"/>
      <c r="IO90" s="280"/>
      <c r="IP90" s="280"/>
      <c r="IQ90" s="280"/>
    </row>
    <row r="91" spans="1:251" s="270" customFormat="1" ht="51">
      <c r="A91" s="933"/>
      <c r="B91" s="292" t="s">
        <v>386</v>
      </c>
      <c r="C91" s="272"/>
      <c r="D91" s="591"/>
      <c r="E91" s="288"/>
      <c r="F91" s="288"/>
      <c r="G91" s="288"/>
      <c r="H91" s="293"/>
      <c r="I91" s="288"/>
      <c r="J91" s="288"/>
      <c r="K91" s="288"/>
      <c r="L91" s="288"/>
      <c r="M91" s="288"/>
      <c r="N91" s="288"/>
      <c r="O91" s="288"/>
      <c r="P91" s="290"/>
      <c r="Q91" s="290"/>
      <c r="R91" s="290"/>
      <c r="S91" s="294"/>
      <c r="T91" s="290"/>
      <c r="U91" s="290"/>
      <c r="V91" s="290"/>
      <c r="W91" s="290"/>
      <c r="X91" s="290"/>
      <c r="Y91" s="290"/>
      <c r="Z91" s="291"/>
      <c r="AA91" s="278">
        <f t="shared" si="1"/>
        <v>0</v>
      </c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80"/>
      <c r="AN91" s="280"/>
      <c r="AO91" s="280"/>
      <c r="AP91" s="280"/>
      <c r="AQ91" s="280"/>
      <c r="AR91" s="280"/>
      <c r="AS91" s="280"/>
      <c r="AT91" s="280"/>
      <c r="AU91" s="280"/>
      <c r="AV91" s="280"/>
      <c r="AW91" s="280"/>
      <c r="AX91" s="280"/>
      <c r="AY91" s="280"/>
      <c r="AZ91" s="280"/>
      <c r="BA91" s="280"/>
      <c r="BB91" s="280"/>
      <c r="BC91" s="280"/>
      <c r="BD91" s="280"/>
      <c r="BE91" s="280"/>
      <c r="BF91" s="280"/>
      <c r="BG91" s="280"/>
      <c r="BH91" s="280"/>
      <c r="BI91" s="280"/>
      <c r="BJ91" s="280"/>
      <c r="BK91" s="280"/>
      <c r="BL91" s="280"/>
      <c r="BM91" s="280"/>
      <c r="BN91" s="280"/>
      <c r="BO91" s="280"/>
      <c r="BP91" s="280"/>
      <c r="BQ91" s="280"/>
      <c r="BR91" s="280"/>
      <c r="BS91" s="280"/>
      <c r="BT91" s="280"/>
      <c r="BU91" s="280"/>
      <c r="BV91" s="280"/>
      <c r="BW91" s="280"/>
      <c r="BX91" s="280"/>
      <c r="BY91" s="280"/>
      <c r="BZ91" s="280"/>
      <c r="CA91" s="280"/>
      <c r="CB91" s="280"/>
      <c r="CC91" s="280"/>
      <c r="CD91" s="280"/>
      <c r="CE91" s="280"/>
      <c r="CF91" s="280"/>
      <c r="CG91" s="280"/>
      <c r="CH91" s="280"/>
      <c r="CI91" s="280"/>
      <c r="CJ91" s="280"/>
      <c r="CK91" s="280"/>
      <c r="CL91" s="280"/>
      <c r="CM91" s="280"/>
      <c r="CN91" s="280"/>
      <c r="CO91" s="280"/>
      <c r="CP91" s="280"/>
      <c r="CQ91" s="280"/>
      <c r="CR91" s="280"/>
      <c r="CS91" s="280"/>
      <c r="CT91" s="280"/>
      <c r="CU91" s="280"/>
      <c r="CV91" s="280"/>
      <c r="CW91" s="280"/>
      <c r="CX91" s="280"/>
      <c r="CY91" s="280"/>
      <c r="CZ91" s="280"/>
      <c r="DA91" s="280"/>
      <c r="DB91" s="280"/>
      <c r="DC91" s="280"/>
      <c r="DD91" s="280"/>
      <c r="DE91" s="280"/>
      <c r="DF91" s="280"/>
      <c r="DG91" s="280"/>
      <c r="DH91" s="280"/>
      <c r="DI91" s="280"/>
      <c r="DJ91" s="280"/>
      <c r="DK91" s="280"/>
      <c r="DL91" s="280"/>
      <c r="DM91" s="280"/>
      <c r="DN91" s="280"/>
      <c r="DO91" s="280"/>
      <c r="DP91" s="280"/>
      <c r="DQ91" s="280"/>
      <c r="DR91" s="280"/>
      <c r="DS91" s="280"/>
      <c r="DT91" s="280"/>
      <c r="DU91" s="280"/>
      <c r="DV91" s="280"/>
      <c r="DW91" s="280"/>
      <c r="DX91" s="280"/>
      <c r="DY91" s="280"/>
      <c r="DZ91" s="280"/>
      <c r="EA91" s="280"/>
      <c r="EB91" s="280"/>
      <c r="EC91" s="280"/>
      <c r="ED91" s="280"/>
      <c r="EE91" s="280"/>
      <c r="EF91" s="280"/>
      <c r="EG91" s="280"/>
      <c r="EH91" s="280"/>
      <c r="EI91" s="280"/>
      <c r="EJ91" s="280"/>
      <c r="EK91" s="280"/>
      <c r="EL91" s="280"/>
      <c r="EM91" s="280"/>
      <c r="EN91" s="280"/>
      <c r="EO91" s="280"/>
      <c r="EP91" s="280"/>
      <c r="EQ91" s="280"/>
      <c r="ER91" s="280"/>
      <c r="ES91" s="280"/>
      <c r="ET91" s="280"/>
      <c r="EU91" s="280"/>
      <c r="EV91" s="280"/>
      <c r="EW91" s="280"/>
      <c r="EX91" s="280"/>
      <c r="EY91" s="280"/>
      <c r="EZ91" s="280"/>
      <c r="FA91" s="280"/>
      <c r="FB91" s="280"/>
      <c r="FC91" s="280"/>
      <c r="FD91" s="280"/>
      <c r="FE91" s="280"/>
      <c r="FF91" s="280"/>
      <c r="FG91" s="280"/>
      <c r="FH91" s="280"/>
      <c r="FI91" s="280"/>
      <c r="FJ91" s="280"/>
      <c r="FK91" s="280"/>
      <c r="FL91" s="280"/>
      <c r="FM91" s="280"/>
      <c r="FN91" s="280"/>
      <c r="FO91" s="280"/>
      <c r="FP91" s="280"/>
      <c r="FQ91" s="280"/>
      <c r="FR91" s="280"/>
      <c r="FS91" s="280"/>
      <c r="FT91" s="280"/>
      <c r="FU91" s="280"/>
      <c r="FV91" s="280"/>
      <c r="FW91" s="280"/>
      <c r="FX91" s="280"/>
      <c r="FY91" s="280"/>
      <c r="FZ91" s="280"/>
      <c r="GA91" s="280"/>
      <c r="GB91" s="280"/>
      <c r="GC91" s="280"/>
      <c r="GD91" s="280"/>
      <c r="GE91" s="280"/>
      <c r="GF91" s="280"/>
      <c r="GG91" s="280"/>
      <c r="GH91" s="280"/>
      <c r="GI91" s="280"/>
      <c r="GJ91" s="280"/>
      <c r="GK91" s="280"/>
      <c r="GL91" s="280"/>
      <c r="GM91" s="280"/>
      <c r="GN91" s="280"/>
      <c r="GO91" s="280"/>
      <c r="GP91" s="280"/>
      <c r="GQ91" s="280"/>
      <c r="GR91" s="280"/>
      <c r="GS91" s="280"/>
      <c r="GT91" s="280"/>
      <c r="GU91" s="280"/>
      <c r="GV91" s="280"/>
      <c r="GW91" s="280"/>
      <c r="GX91" s="280"/>
      <c r="GY91" s="280"/>
      <c r="GZ91" s="280"/>
      <c r="HA91" s="280"/>
      <c r="HB91" s="280"/>
      <c r="HC91" s="280"/>
      <c r="HD91" s="280"/>
      <c r="HE91" s="280"/>
      <c r="HF91" s="280"/>
      <c r="HG91" s="280"/>
      <c r="HH91" s="280"/>
      <c r="HI91" s="280"/>
      <c r="HJ91" s="280"/>
      <c r="HK91" s="280"/>
      <c r="HL91" s="280"/>
      <c r="HM91" s="280"/>
      <c r="HN91" s="280"/>
      <c r="HO91" s="280"/>
      <c r="HP91" s="280"/>
      <c r="HQ91" s="280"/>
      <c r="HR91" s="280"/>
      <c r="HS91" s="280"/>
      <c r="HT91" s="280"/>
      <c r="HU91" s="280"/>
      <c r="HV91" s="280"/>
      <c r="HW91" s="280"/>
      <c r="HX91" s="280"/>
      <c r="HY91" s="280"/>
      <c r="HZ91" s="280"/>
      <c r="IA91" s="280"/>
      <c r="IB91" s="280"/>
      <c r="IC91" s="280"/>
      <c r="ID91" s="280"/>
      <c r="IE91" s="280"/>
      <c r="IF91" s="280"/>
      <c r="IG91" s="280"/>
      <c r="IH91" s="280"/>
      <c r="II91" s="280"/>
      <c r="IJ91" s="280"/>
      <c r="IK91" s="280"/>
      <c r="IL91" s="280"/>
      <c r="IM91" s="280"/>
      <c r="IN91" s="280"/>
      <c r="IO91" s="280"/>
      <c r="IP91" s="280"/>
      <c r="IQ91" s="280"/>
    </row>
    <row r="92" spans="1:251" s="270" customFormat="1" ht="51">
      <c r="A92" s="933"/>
      <c r="B92" s="292" t="s">
        <v>387</v>
      </c>
      <c r="C92" s="272"/>
      <c r="D92" s="591"/>
      <c r="E92" s="288"/>
      <c r="F92" s="288"/>
      <c r="G92" s="288"/>
      <c r="H92" s="293"/>
      <c r="I92" s="288"/>
      <c r="J92" s="288"/>
      <c r="K92" s="288"/>
      <c r="L92" s="288"/>
      <c r="M92" s="288"/>
      <c r="N92" s="288"/>
      <c r="O92" s="288"/>
      <c r="P92" s="290"/>
      <c r="Q92" s="290"/>
      <c r="R92" s="290"/>
      <c r="S92" s="294"/>
      <c r="T92" s="290"/>
      <c r="U92" s="290"/>
      <c r="V92" s="290"/>
      <c r="W92" s="290"/>
      <c r="X92" s="290"/>
      <c r="Y92" s="290"/>
      <c r="Z92" s="291"/>
      <c r="AA92" s="278">
        <f t="shared" si="1"/>
        <v>0</v>
      </c>
      <c r="AB92" s="280"/>
      <c r="AC92" s="280"/>
      <c r="AD92" s="280"/>
      <c r="AE92" s="280"/>
      <c r="AF92" s="280"/>
      <c r="AG92" s="280"/>
      <c r="AH92" s="280"/>
      <c r="AI92" s="280"/>
      <c r="AJ92" s="280"/>
      <c r="AK92" s="280"/>
      <c r="AL92" s="280"/>
      <c r="AM92" s="280"/>
      <c r="AN92" s="280"/>
      <c r="AO92" s="280"/>
      <c r="AP92" s="280"/>
      <c r="AQ92" s="280"/>
      <c r="AR92" s="280"/>
      <c r="AS92" s="280"/>
      <c r="AT92" s="280"/>
      <c r="AU92" s="280"/>
      <c r="AV92" s="280"/>
      <c r="AW92" s="280"/>
      <c r="AX92" s="280"/>
      <c r="AY92" s="280"/>
      <c r="AZ92" s="280"/>
      <c r="BA92" s="280"/>
      <c r="BB92" s="280"/>
      <c r="BC92" s="280"/>
      <c r="BD92" s="280"/>
      <c r="BE92" s="280"/>
      <c r="BF92" s="280"/>
      <c r="BG92" s="280"/>
      <c r="BH92" s="280"/>
      <c r="BI92" s="280"/>
      <c r="BJ92" s="280"/>
      <c r="BK92" s="280"/>
      <c r="BL92" s="280"/>
      <c r="BM92" s="280"/>
      <c r="BN92" s="280"/>
      <c r="BO92" s="280"/>
      <c r="BP92" s="280"/>
      <c r="BQ92" s="280"/>
      <c r="BR92" s="280"/>
      <c r="BS92" s="280"/>
      <c r="BT92" s="280"/>
      <c r="BU92" s="280"/>
      <c r="BV92" s="280"/>
      <c r="BW92" s="280"/>
      <c r="BX92" s="280"/>
      <c r="BY92" s="280"/>
      <c r="BZ92" s="280"/>
      <c r="CA92" s="280"/>
      <c r="CB92" s="280"/>
      <c r="CC92" s="280"/>
      <c r="CD92" s="280"/>
      <c r="CE92" s="280"/>
      <c r="CF92" s="280"/>
      <c r="CG92" s="280"/>
      <c r="CH92" s="280"/>
      <c r="CI92" s="280"/>
      <c r="CJ92" s="280"/>
      <c r="CK92" s="280"/>
      <c r="CL92" s="280"/>
      <c r="CM92" s="280"/>
      <c r="CN92" s="280"/>
      <c r="CO92" s="280"/>
      <c r="CP92" s="280"/>
      <c r="CQ92" s="280"/>
      <c r="CR92" s="280"/>
      <c r="CS92" s="280"/>
      <c r="CT92" s="280"/>
      <c r="CU92" s="280"/>
      <c r="CV92" s="280"/>
      <c r="CW92" s="280"/>
      <c r="CX92" s="280"/>
      <c r="CY92" s="280"/>
      <c r="CZ92" s="280"/>
      <c r="DA92" s="280"/>
      <c r="DB92" s="280"/>
      <c r="DC92" s="280"/>
      <c r="DD92" s="280"/>
      <c r="DE92" s="280"/>
      <c r="DF92" s="280"/>
      <c r="DG92" s="280"/>
      <c r="DH92" s="280"/>
      <c r="DI92" s="280"/>
      <c r="DJ92" s="280"/>
      <c r="DK92" s="280"/>
      <c r="DL92" s="280"/>
      <c r="DM92" s="280"/>
      <c r="DN92" s="280"/>
      <c r="DO92" s="280"/>
      <c r="DP92" s="280"/>
      <c r="DQ92" s="280"/>
      <c r="DR92" s="280"/>
      <c r="DS92" s="280"/>
      <c r="DT92" s="280"/>
      <c r="DU92" s="280"/>
      <c r="DV92" s="280"/>
      <c r="DW92" s="280"/>
      <c r="DX92" s="280"/>
      <c r="DY92" s="280"/>
      <c r="DZ92" s="280"/>
      <c r="EA92" s="280"/>
      <c r="EB92" s="280"/>
      <c r="EC92" s="280"/>
      <c r="ED92" s="280"/>
      <c r="EE92" s="280"/>
      <c r="EF92" s="280"/>
      <c r="EG92" s="280"/>
      <c r="EH92" s="280"/>
      <c r="EI92" s="280"/>
      <c r="EJ92" s="280"/>
      <c r="EK92" s="280"/>
      <c r="EL92" s="280"/>
      <c r="EM92" s="280"/>
      <c r="EN92" s="280"/>
      <c r="EO92" s="280"/>
      <c r="EP92" s="280"/>
      <c r="EQ92" s="280"/>
      <c r="ER92" s="280"/>
      <c r="ES92" s="280"/>
      <c r="ET92" s="280"/>
      <c r="EU92" s="280"/>
      <c r="EV92" s="280"/>
      <c r="EW92" s="280"/>
      <c r="EX92" s="280"/>
      <c r="EY92" s="280"/>
      <c r="EZ92" s="280"/>
      <c r="FA92" s="280"/>
      <c r="FB92" s="280"/>
      <c r="FC92" s="280"/>
      <c r="FD92" s="280"/>
      <c r="FE92" s="280"/>
      <c r="FF92" s="280"/>
      <c r="FG92" s="280"/>
      <c r="FH92" s="280"/>
      <c r="FI92" s="280"/>
      <c r="FJ92" s="280"/>
      <c r="FK92" s="280"/>
      <c r="FL92" s="280"/>
      <c r="FM92" s="280"/>
      <c r="FN92" s="280"/>
      <c r="FO92" s="280"/>
      <c r="FP92" s="280"/>
      <c r="FQ92" s="280"/>
      <c r="FR92" s="280"/>
      <c r="FS92" s="280"/>
      <c r="FT92" s="280"/>
      <c r="FU92" s="280"/>
      <c r="FV92" s="280"/>
      <c r="FW92" s="280"/>
      <c r="FX92" s="280"/>
      <c r="FY92" s="280"/>
      <c r="FZ92" s="280"/>
      <c r="GA92" s="280"/>
      <c r="GB92" s="280"/>
      <c r="GC92" s="280"/>
      <c r="GD92" s="280"/>
      <c r="GE92" s="280"/>
      <c r="GF92" s="280"/>
      <c r="GG92" s="280"/>
      <c r="GH92" s="280"/>
      <c r="GI92" s="280"/>
      <c r="GJ92" s="280"/>
      <c r="GK92" s="280"/>
      <c r="GL92" s="280"/>
      <c r="GM92" s="280"/>
      <c r="GN92" s="280"/>
      <c r="GO92" s="280"/>
      <c r="GP92" s="280"/>
      <c r="GQ92" s="280"/>
      <c r="GR92" s="280"/>
      <c r="GS92" s="280"/>
      <c r="GT92" s="280"/>
      <c r="GU92" s="280"/>
      <c r="GV92" s="280"/>
      <c r="GW92" s="280"/>
      <c r="GX92" s="280"/>
      <c r="GY92" s="280"/>
      <c r="GZ92" s="280"/>
      <c r="HA92" s="280"/>
      <c r="HB92" s="280"/>
      <c r="HC92" s="280"/>
      <c r="HD92" s="280"/>
      <c r="HE92" s="280"/>
      <c r="HF92" s="280"/>
      <c r="HG92" s="280"/>
      <c r="HH92" s="280"/>
      <c r="HI92" s="280"/>
      <c r="HJ92" s="280"/>
      <c r="HK92" s="280"/>
      <c r="HL92" s="280"/>
      <c r="HM92" s="280"/>
      <c r="HN92" s="280"/>
      <c r="HO92" s="280"/>
      <c r="HP92" s="280"/>
      <c r="HQ92" s="280"/>
      <c r="HR92" s="280"/>
      <c r="HS92" s="280"/>
      <c r="HT92" s="280"/>
      <c r="HU92" s="280"/>
      <c r="HV92" s="280"/>
      <c r="HW92" s="280"/>
      <c r="HX92" s="280"/>
      <c r="HY92" s="280"/>
      <c r="HZ92" s="280"/>
      <c r="IA92" s="280"/>
      <c r="IB92" s="280"/>
      <c r="IC92" s="280"/>
      <c r="ID92" s="280"/>
      <c r="IE92" s="280"/>
      <c r="IF92" s="280"/>
      <c r="IG92" s="280"/>
      <c r="IH92" s="280"/>
      <c r="II92" s="280"/>
      <c r="IJ92" s="280"/>
      <c r="IK92" s="280"/>
      <c r="IL92" s="280"/>
      <c r="IM92" s="280"/>
      <c r="IN92" s="280"/>
      <c r="IO92" s="280"/>
      <c r="IP92" s="280"/>
      <c r="IQ92" s="280"/>
    </row>
    <row r="93" spans="1:251" s="270" customFormat="1" ht="94.5">
      <c r="A93" s="933"/>
      <c r="B93" s="287" t="s">
        <v>388</v>
      </c>
      <c r="C93" s="272">
        <f>SUM(E93:O93)</f>
        <v>0</v>
      </c>
      <c r="D93" s="591">
        <v>328087</v>
      </c>
      <c r="E93" s="288"/>
      <c r="F93" s="288"/>
      <c r="G93" s="288"/>
      <c r="H93" s="293"/>
      <c r="I93" s="288"/>
      <c r="J93" s="288"/>
      <c r="K93" s="288"/>
      <c r="L93" s="288"/>
      <c r="M93" s="288"/>
      <c r="N93" s="288"/>
      <c r="O93" s="288"/>
      <c r="P93" s="290">
        <f>D93*E93</f>
        <v>0</v>
      </c>
      <c r="Q93" s="290"/>
      <c r="R93" s="290"/>
      <c r="S93" s="294"/>
      <c r="T93" s="290"/>
      <c r="U93" s="290"/>
      <c r="V93" s="290"/>
      <c r="W93" s="290"/>
      <c r="X93" s="290"/>
      <c r="Y93" s="290"/>
      <c r="Z93" s="291"/>
      <c r="AA93" s="278">
        <f t="shared" si="1"/>
        <v>0</v>
      </c>
      <c r="AB93" s="280"/>
      <c r="AC93" s="280"/>
      <c r="AD93" s="280"/>
      <c r="AE93" s="280"/>
      <c r="AF93" s="280"/>
      <c r="AG93" s="280"/>
      <c r="AH93" s="280"/>
      <c r="AI93" s="280"/>
      <c r="AJ93" s="280"/>
      <c r="AK93" s="280"/>
      <c r="AL93" s="280"/>
      <c r="AM93" s="280"/>
      <c r="AN93" s="280"/>
      <c r="AO93" s="280"/>
      <c r="AP93" s="280"/>
      <c r="AQ93" s="280"/>
      <c r="AR93" s="280"/>
      <c r="AS93" s="280"/>
      <c r="AT93" s="280"/>
      <c r="AU93" s="280"/>
      <c r="AV93" s="280"/>
      <c r="AW93" s="280"/>
      <c r="AX93" s="280"/>
      <c r="AY93" s="280"/>
      <c r="AZ93" s="280"/>
      <c r="BA93" s="280"/>
      <c r="BB93" s="280"/>
      <c r="BC93" s="280"/>
      <c r="BD93" s="280"/>
      <c r="BE93" s="280"/>
      <c r="BF93" s="280"/>
      <c r="BG93" s="280"/>
      <c r="BH93" s="280"/>
      <c r="BI93" s="280"/>
      <c r="BJ93" s="280"/>
      <c r="BK93" s="280"/>
      <c r="BL93" s="280"/>
      <c r="BM93" s="280"/>
      <c r="BN93" s="280"/>
      <c r="BO93" s="280"/>
      <c r="BP93" s="280"/>
      <c r="BQ93" s="280"/>
      <c r="BR93" s="280"/>
      <c r="BS93" s="280"/>
      <c r="BT93" s="280"/>
      <c r="BU93" s="280"/>
      <c r="BV93" s="280"/>
      <c r="BW93" s="280"/>
      <c r="BX93" s="280"/>
      <c r="BY93" s="280"/>
      <c r="BZ93" s="280"/>
      <c r="CA93" s="280"/>
      <c r="CB93" s="280"/>
      <c r="CC93" s="280"/>
      <c r="CD93" s="280"/>
      <c r="CE93" s="280"/>
      <c r="CF93" s="280"/>
      <c r="CG93" s="280"/>
      <c r="CH93" s="280"/>
      <c r="CI93" s="280"/>
      <c r="CJ93" s="280"/>
      <c r="CK93" s="280"/>
      <c r="CL93" s="280"/>
      <c r="CM93" s="280"/>
      <c r="CN93" s="280"/>
      <c r="CO93" s="280"/>
      <c r="CP93" s="280"/>
      <c r="CQ93" s="280"/>
      <c r="CR93" s="280"/>
      <c r="CS93" s="280"/>
      <c r="CT93" s="280"/>
      <c r="CU93" s="280"/>
      <c r="CV93" s="280"/>
      <c r="CW93" s="280"/>
      <c r="CX93" s="280"/>
      <c r="CY93" s="280"/>
      <c r="CZ93" s="280"/>
      <c r="DA93" s="280"/>
      <c r="DB93" s="280"/>
      <c r="DC93" s="280"/>
      <c r="DD93" s="280"/>
      <c r="DE93" s="280"/>
      <c r="DF93" s="280"/>
      <c r="DG93" s="280"/>
      <c r="DH93" s="280"/>
      <c r="DI93" s="280"/>
      <c r="DJ93" s="280"/>
      <c r="DK93" s="280"/>
      <c r="DL93" s="280"/>
      <c r="DM93" s="280"/>
      <c r="DN93" s="280"/>
      <c r="DO93" s="280"/>
      <c r="DP93" s="280"/>
      <c r="DQ93" s="280"/>
      <c r="DR93" s="280"/>
      <c r="DS93" s="280"/>
      <c r="DT93" s="280"/>
      <c r="DU93" s="280"/>
      <c r="DV93" s="280"/>
      <c r="DW93" s="280"/>
      <c r="DX93" s="280"/>
      <c r="DY93" s="280"/>
      <c r="DZ93" s="280"/>
      <c r="EA93" s="280"/>
      <c r="EB93" s="280"/>
      <c r="EC93" s="280"/>
      <c r="ED93" s="280"/>
      <c r="EE93" s="280"/>
      <c r="EF93" s="280"/>
      <c r="EG93" s="280"/>
      <c r="EH93" s="280"/>
      <c r="EI93" s="280"/>
      <c r="EJ93" s="280"/>
      <c r="EK93" s="280"/>
      <c r="EL93" s="280"/>
      <c r="EM93" s="280"/>
      <c r="EN93" s="280"/>
      <c r="EO93" s="280"/>
      <c r="EP93" s="280"/>
      <c r="EQ93" s="280"/>
      <c r="ER93" s="280"/>
      <c r="ES93" s="280"/>
      <c r="ET93" s="280"/>
      <c r="EU93" s="280"/>
      <c r="EV93" s="280"/>
      <c r="EW93" s="280"/>
      <c r="EX93" s="280"/>
      <c r="EY93" s="280"/>
      <c r="EZ93" s="280"/>
      <c r="FA93" s="280"/>
      <c r="FB93" s="280"/>
      <c r="FC93" s="280"/>
      <c r="FD93" s="280"/>
      <c r="FE93" s="280"/>
      <c r="FF93" s="280"/>
      <c r="FG93" s="280"/>
      <c r="FH93" s="280"/>
      <c r="FI93" s="280"/>
      <c r="FJ93" s="280"/>
      <c r="FK93" s="280"/>
      <c r="FL93" s="280"/>
      <c r="FM93" s="280"/>
      <c r="FN93" s="280"/>
      <c r="FO93" s="280"/>
      <c r="FP93" s="280"/>
      <c r="FQ93" s="280"/>
      <c r="FR93" s="280"/>
      <c r="FS93" s="280"/>
      <c r="FT93" s="280"/>
      <c r="FU93" s="280"/>
      <c r="FV93" s="280"/>
      <c r="FW93" s="280"/>
      <c r="FX93" s="280"/>
      <c r="FY93" s="280"/>
      <c r="FZ93" s="280"/>
      <c r="GA93" s="280"/>
      <c r="GB93" s="280"/>
      <c r="GC93" s="280"/>
      <c r="GD93" s="280"/>
      <c r="GE93" s="280"/>
      <c r="GF93" s="280"/>
      <c r="GG93" s="280"/>
      <c r="GH93" s="280"/>
      <c r="GI93" s="280"/>
      <c r="GJ93" s="280"/>
      <c r="GK93" s="280"/>
      <c r="GL93" s="280"/>
      <c r="GM93" s="280"/>
      <c r="GN93" s="280"/>
      <c r="GO93" s="280"/>
      <c r="GP93" s="280"/>
      <c r="GQ93" s="280"/>
      <c r="GR93" s="280"/>
      <c r="GS93" s="280"/>
      <c r="GT93" s="280"/>
      <c r="GU93" s="280"/>
      <c r="GV93" s="280"/>
      <c r="GW93" s="280"/>
      <c r="GX93" s="280"/>
      <c r="GY93" s="280"/>
      <c r="GZ93" s="280"/>
      <c r="HA93" s="280"/>
      <c r="HB93" s="280"/>
      <c r="HC93" s="280"/>
      <c r="HD93" s="280"/>
      <c r="HE93" s="280"/>
      <c r="HF93" s="280"/>
      <c r="HG93" s="280"/>
      <c r="HH93" s="280"/>
      <c r="HI93" s="280"/>
      <c r="HJ93" s="280"/>
      <c r="HK93" s="280"/>
      <c r="HL93" s="280"/>
      <c r="HM93" s="280"/>
      <c r="HN93" s="280"/>
      <c r="HO93" s="280"/>
      <c r="HP93" s="280"/>
      <c r="HQ93" s="280"/>
      <c r="HR93" s="280"/>
      <c r="HS93" s="280"/>
      <c r="HT93" s="280"/>
      <c r="HU93" s="280"/>
      <c r="HV93" s="280"/>
      <c r="HW93" s="280"/>
      <c r="HX93" s="280"/>
      <c r="HY93" s="280"/>
      <c r="HZ93" s="280"/>
      <c r="IA93" s="280"/>
      <c r="IB93" s="280"/>
      <c r="IC93" s="280"/>
      <c r="ID93" s="280"/>
      <c r="IE93" s="280"/>
      <c r="IF93" s="280"/>
      <c r="IG93" s="280"/>
      <c r="IH93" s="280"/>
      <c r="II93" s="280"/>
      <c r="IJ93" s="280"/>
      <c r="IK93" s="280"/>
      <c r="IL93" s="280"/>
      <c r="IM93" s="280"/>
      <c r="IN93" s="280"/>
      <c r="IO93" s="280"/>
      <c r="IP93" s="280"/>
      <c r="IQ93" s="280"/>
    </row>
    <row r="94" spans="1:251" s="270" customFormat="1" ht="24.75" customHeight="1">
      <c r="A94" s="933"/>
      <c r="B94" s="292" t="s">
        <v>389</v>
      </c>
      <c r="C94" s="272"/>
      <c r="D94" s="591"/>
      <c r="E94" s="288"/>
      <c r="F94" s="288"/>
      <c r="G94" s="288"/>
      <c r="H94" s="293"/>
      <c r="I94" s="288"/>
      <c r="J94" s="288"/>
      <c r="K94" s="288"/>
      <c r="L94" s="288"/>
      <c r="M94" s="288"/>
      <c r="N94" s="288"/>
      <c r="O94" s="288"/>
      <c r="P94" s="290"/>
      <c r="Q94" s="290"/>
      <c r="R94" s="290"/>
      <c r="S94" s="294"/>
      <c r="T94" s="290"/>
      <c r="U94" s="290"/>
      <c r="V94" s="290"/>
      <c r="W94" s="290"/>
      <c r="X94" s="290"/>
      <c r="Y94" s="290"/>
      <c r="Z94" s="291"/>
      <c r="AA94" s="278">
        <f t="shared" si="1"/>
        <v>0</v>
      </c>
      <c r="AB94" s="280"/>
      <c r="AC94" s="280"/>
      <c r="AD94" s="280"/>
      <c r="AE94" s="280"/>
      <c r="AF94" s="280"/>
      <c r="AG94" s="280"/>
      <c r="AH94" s="280"/>
      <c r="AI94" s="280"/>
      <c r="AJ94" s="280"/>
      <c r="AK94" s="280"/>
      <c r="AL94" s="280"/>
      <c r="AM94" s="280"/>
      <c r="AN94" s="280"/>
      <c r="AO94" s="280"/>
      <c r="AP94" s="280"/>
      <c r="AQ94" s="280"/>
      <c r="AR94" s="280"/>
      <c r="AS94" s="280"/>
      <c r="AT94" s="280"/>
      <c r="AU94" s="280"/>
      <c r="AV94" s="280"/>
      <c r="AW94" s="280"/>
      <c r="AX94" s="280"/>
      <c r="AY94" s="280"/>
      <c r="AZ94" s="280"/>
      <c r="BA94" s="280"/>
      <c r="BB94" s="280"/>
      <c r="BC94" s="280"/>
      <c r="BD94" s="280"/>
      <c r="BE94" s="280"/>
      <c r="BF94" s="280"/>
      <c r="BG94" s="280"/>
      <c r="BH94" s="280"/>
      <c r="BI94" s="280"/>
      <c r="BJ94" s="280"/>
      <c r="BK94" s="280"/>
      <c r="BL94" s="280"/>
      <c r="BM94" s="280"/>
      <c r="BN94" s="280"/>
      <c r="BO94" s="280"/>
      <c r="BP94" s="280"/>
      <c r="BQ94" s="280"/>
      <c r="BR94" s="280"/>
      <c r="BS94" s="280"/>
      <c r="BT94" s="280"/>
      <c r="BU94" s="280"/>
      <c r="BV94" s="280"/>
      <c r="BW94" s="280"/>
      <c r="BX94" s="280"/>
      <c r="BY94" s="280"/>
      <c r="BZ94" s="280"/>
      <c r="CA94" s="280"/>
      <c r="CB94" s="280"/>
      <c r="CC94" s="280"/>
      <c r="CD94" s="280"/>
      <c r="CE94" s="280"/>
      <c r="CF94" s="280"/>
      <c r="CG94" s="280"/>
      <c r="CH94" s="280"/>
      <c r="CI94" s="280"/>
      <c r="CJ94" s="280"/>
      <c r="CK94" s="280"/>
      <c r="CL94" s="280"/>
      <c r="CM94" s="280"/>
      <c r="CN94" s="280"/>
      <c r="CO94" s="280"/>
      <c r="CP94" s="280"/>
      <c r="CQ94" s="280"/>
      <c r="CR94" s="280"/>
      <c r="CS94" s="280"/>
      <c r="CT94" s="280"/>
      <c r="CU94" s="280"/>
      <c r="CV94" s="280"/>
      <c r="CW94" s="280"/>
      <c r="CX94" s="280"/>
      <c r="CY94" s="280"/>
      <c r="CZ94" s="280"/>
      <c r="DA94" s="280"/>
      <c r="DB94" s="280"/>
      <c r="DC94" s="280"/>
      <c r="DD94" s="280"/>
      <c r="DE94" s="280"/>
      <c r="DF94" s="280"/>
      <c r="DG94" s="280"/>
      <c r="DH94" s="280"/>
      <c r="DI94" s="280"/>
      <c r="DJ94" s="280"/>
      <c r="DK94" s="280"/>
      <c r="DL94" s="280"/>
      <c r="DM94" s="280"/>
      <c r="DN94" s="280"/>
      <c r="DO94" s="280"/>
      <c r="DP94" s="280"/>
      <c r="DQ94" s="280"/>
      <c r="DR94" s="280"/>
      <c r="DS94" s="280"/>
      <c r="DT94" s="280"/>
      <c r="DU94" s="280"/>
      <c r="DV94" s="280"/>
      <c r="DW94" s="280"/>
      <c r="DX94" s="280"/>
      <c r="DY94" s="280"/>
      <c r="DZ94" s="280"/>
      <c r="EA94" s="280"/>
      <c r="EB94" s="280"/>
      <c r="EC94" s="280"/>
      <c r="ED94" s="280"/>
      <c r="EE94" s="280"/>
      <c r="EF94" s="280"/>
      <c r="EG94" s="280"/>
      <c r="EH94" s="280"/>
      <c r="EI94" s="280"/>
      <c r="EJ94" s="280"/>
      <c r="EK94" s="280"/>
      <c r="EL94" s="280"/>
      <c r="EM94" s="280"/>
      <c r="EN94" s="280"/>
      <c r="EO94" s="280"/>
      <c r="EP94" s="280"/>
      <c r="EQ94" s="280"/>
      <c r="ER94" s="280"/>
      <c r="ES94" s="280"/>
      <c r="ET94" s="280"/>
      <c r="EU94" s="280"/>
      <c r="EV94" s="280"/>
      <c r="EW94" s="280"/>
      <c r="EX94" s="280"/>
      <c r="EY94" s="280"/>
      <c r="EZ94" s="280"/>
      <c r="FA94" s="280"/>
      <c r="FB94" s="280"/>
      <c r="FC94" s="280"/>
      <c r="FD94" s="280"/>
      <c r="FE94" s="280"/>
      <c r="FF94" s="280"/>
      <c r="FG94" s="280"/>
      <c r="FH94" s="280"/>
      <c r="FI94" s="280"/>
      <c r="FJ94" s="280"/>
      <c r="FK94" s="280"/>
      <c r="FL94" s="280"/>
      <c r="FM94" s="280"/>
      <c r="FN94" s="280"/>
      <c r="FO94" s="280"/>
      <c r="FP94" s="280"/>
      <c r="FQ94" s="280"/>
      <c r="FR94" s="280"/>
      <c r="FS94" s="280"/>
      <c r="FT94" s="280"/>
      <c r="FU94" s="280"/>
      <c r="FV94" s="280"/>
      <c r="FW94" s="280"/>
      <c r="FX94" s="280"/>
      <c r="FY94" s="280"/>
      <c r="FZ94" s="280"/>
      <c r="GA94" s="280"/>
      <c r="GB94" s="280"/>
      <c r="GC94" s="280"/>
      <c r="GD94" s="280"/>
      <c r="GE94" s="280"/>
      <c r="GF94" s="280"/>
      <c r="GG94" s="280"/>
      <c r="GH94" s="280"/>
      <c r="GI94" s="280"/>
      <c r="GJ94" s="280"/>
      <c r="GK94" s="280"/>
      <c r="GL94" s="280"/>
      <c r="GM94" s="280"/>
      <c r="GN94" s="280"/>
      <c r="GO94" s="280"/>
      <c r="GP94" s="280"/>
      <c r="GQ94" s="280"/>
      <c r="GR94" s="280"/>
      <c r="GS94" s="280"/>
      <c r="GT94" s="280"/>
      <c r="GU94" s="280"/>
      <c r="GV94" s="280"/>
      <c r="GW94" s="280"/>
      <c r="GX94" s="280"/>
      <c r="GY94" s="280"/>
      <c r="GZ94" s="280"/>
      <c r="HA94" s="280"/>
      <c r="HB94" s="280"/>
      <c r="HC94" s="280"/>
      <c r="HD94" s="280"/>
      <c r="HE94" s="280"/>
      <c r="HF94" s="280"/>
      <c r="HG94" s="280"/>
      <c r="HH94" s="280"/>
      <c r="HI94" s="280"/>
      <c r="HJ94" s="280"/>
      <c r="HK94" s="280"/>
      <c r="HL94" s="280"/>
      <c r="HM94" s="280"/>
      <c r="HN94" s="280"/>
      <c r="HO94" s="280"/>
      <c r="HP94" s="280"/>
      <c r="HQ94" s="280"/>
      <c r="HR94" s="280"/>
      <c r="HS94" s="280"/>
      <c r="HT94" s="280"/>
      <c r="HU94" s="280"/>
      <c r="HV94" s="280"/>
      <c r="HW94" s="280"/>
      <c r="HX94" s="280"/>
      <c r="HY94" s="280"/>
      <c r="HZ94" s="280"/>
      <c r="IA94" s="280"/>
      <c r="IB94" s="280"/>
      <c r="IC94" s="280"/>
      <c r="ID94" s="280"/>
      <c r="IE94" s="280"/>
      <c r="IF94" s="280"/>
      <c r="IG94" s="280"/>
      <c r="IH94" s="280"/>
      <c r="II94" s="280"/>
      <c r="IJ94" s="280"/>
      <c r="IK94" s="280"/>
      <c r="IL94" s="280"/>
      <c r="IM94" s="280"/>
      <c r="IN94" s="280"/>
      <c r="IO94" s="280"/>
      <c r="IP94" s="280"/>
      <c r="IQ94" s="280"/>
    </row>
    <row r="95" spans="1:251" s="270" customFormat="1" ht="24.75" customHeight="1">
      <c r="A95" s="933"/>
      <c r="B95" s="292" t="s">
        <v>390</v>
      </c>
      <c r="C95" s="272"/>
      <c r="D95" s="591"/>
      <c r="E95" s="288"/>
      <c r="F95" s="288"/>
      <c r="G95" s="288"/>
      <c r="H95" s="293"/>
      <c r="I95" s="288"/>
      <c r="J95" s="288"/>
      <c r="K95" s="288"/>
      <c r="L95" s="288"/>
      <c r="M95" s="288"/>
      <c r="N95" s="288"/>
      <c r="O95" s="288"/>
      <c r="P95" s="290"/>
      <c r="Q95" s="290"/>
      <c r="R95" s="290"/>
      <c r="S95" s="294"/>
      <c r="T95" s="290"/>
      <c r="U95" s="290"/>
      <c r="V95" s="290"/>
      <c r="W95" s="290"/>
      <c r="X95" s="290"/>
      <c r="Y95" s="290"/>
      <c r="Z95" s="291"/>
      <c r="AA95" s="278">
        <f t="shared" si="1"/>
        <v>0</v>
      </c>
      <c r="AB95" s="280"/>
      <c r="AC95" s="280"/>
      <c r="AD95" s="280"/>
      <c r="AE95" s="280"/>
      <c r="AF95" s="280"/>
      <c r="AG95" s="280"/>
      <c r="AH95" s="280"/>
      <c r="AI95" s="280"/>
      <c r="AJ95" s="280"/>
      <c r="AK95" s="280"/>
      <c r="AL95" s="280"/>
      <c r="AM95" s="280"/>
      <c r="AN95" s="280"/>
      <c r="AO95" s="280"/>
      <c r="AP95" s="280"/>
      <c r="AQ95" s="280"/>
      <c r="AR95" s="280"/>
      <c r="AS95" s="280"/>
      <c r="AT95" s="280"/>
      <c r="AU95" s="280"/>
      <c r="AV95" s="280"/>
      <c r="AW95" s="280"/>
      <c r="AX95" s="280"/>
      <c r="AY95" s="280"/>
      <c r="AZ95" s="280"/>
      <c r="BA95" s="280"/>
      <c r="BB95" s="280"/>
      <c r="BC95" s="280"/>
      <c r="BD95" s="280"/>
      <c r="BE95" s="280"/>
      <c r="BF95" s="280"/>
      <c r="BG95" s="280"/>
      <c r="BH95" s="280"/>
      <c r="BI95" s="280"/>
      <c r="BJ95" s="280"/>
      <c r="BK95" s="280"/>
      <c r="BL95" s="280"/>
      <c r="BM95" s="280"/>
      <c r="BN95" s="280"/>
      <c r="BO95" s="280"/>
      <c r="BP95" s="280"/>
      <c r="BQ95" s="280"/>
      <c r="BR95" s="280"/>
      <c r="BS95" s="280"/>
      <c r="BT95" s="280"/>
      <c r="BU95" s="280"/>
      <c r="BV95" s="280"/>
      <c r="BW95" s="280"/>
      <c r="BX95" s="280"/>
      <c r="BY95" s="280"/>
      <c r="BZ95" s="280"/>
      <c r="CA95" s="280"/>
      <c r="CB95" s="280"/>
      <c r="CC95" s="280"/>
      <c r="CD95" s="280"/>
      <c r="CE95" s="280"/>
      <c r="CF95" s="280"/>
      <c r="CG95" s="280"/>
      <c r="CH95" s="280"/>
      <c r="CI95" s="280"/>
      <c r="CJ95" s="280"/>
      <c r="CK95" s="280"/>
      <c r="CL95" s="280"/>
      <c r="CM95" s="280"/>
      <c r="CN95" s="280"/>
      <c r="CO95" s="280"/>
      <c r="CP95" s="280"/>
      <c r="CQ95" s="280"/>
      <c r="CR95" s="280"/>
      <c r="CS95" s="280"/>
      <c r="CT95" s="280"/>
      <c r="CU95" s="280"/>
      <c r="CV95" s="280"/>
      <c r="CW95" s="280"/>
      <c r="CX95" s="280"/>
      <c r="CY95" s="280"/>
      <c r="CZ95" s="280"/>
      <c r="DA95" s="280"/>
      <c r="DB95" s="280"/>
      <c r="DC95" s="280"/>
      <c r="DD95" s="280"/>
      <c r="DE95" s="280"/>
      <c r="DF95" s="280"/>
      <c r="DG95" s="280"/>
      <c r="DH95" s="280"/>
      <c r="DI95" s="280"/>
      <c r="DJ95" s="280"/>
      <c r="DK95" s="280"/>
      <c r="DL95" s="280"/>
      <c r="DM95" s="280"/>
      <c r="DN95" s="280"/>
      <c r="DO95" s="280"/>
      <c r="DP95" s="280"/>
      <c r="DQ95" s="280"/>
      <c r="DR95" s="280"/>
      <c r="DS95" s="280"/>
      <c r="DT95" s="280"/>
      <c r="DU95" s="280"/>
      <c r="DV95" s="280"/>
      <c r="DW95" s="280"/>
      <c r="DX95" s="280"/>
      <c r="DY95" s="280"/>
      <c r="DZ95" s="280"/>
      <c r="EA95" s="280"/>
      <c r="EB95" s="280"/>
      <c r="EC95" s="280"/>
      <c r="ED95" s="280"/>
      <c r="EE95" s="280"/>
      <c r="EF95" s="280"/>
      <c r="EG95" s="280"/>
      <c r="EH95" s="280"/>
      <c r="EI95" s="280"/>
      <c r="EJ95" s="280"/>
      <c r="EK95" s="280"/>
      <c r="EL95" s="280"/>
      <c r="EM95" s="280"/>
      <c r="EN95" s="280"/>
      <c r="EO95" s="280"/>
      <c r="EP95" s="280"/>
      <c r="EQ95" s="280"/>
      <c r="ER95" s="280"/>
      <c r="ES95" s="280"/>
      <c r="ET95" s="280"/>
      <c r="EU95" s="280"/>
      <c r="EV95" s="280"/>
      <c r="EW95" s="280"/>
      <c r="EX95" s="280"/>
      <c r="EY95" s="280"/>
      <c r="EZ95" s="280"/>
      <c r="FA95" s="280"/>
      <c r="FB95" s="280"/>
      <c r="FC95" s="280"/>
      <c r="FD95" s="280"/>
      <c r="FE95" s="280"/>
      <c r="FF95" s="280"/>
      <c r="FG95" s="280"/>
      <c r="FH95" s="280"/>
      <c r="FI95" s="280"/>
      <c r="FJ95" s="280"/>
      <c r="FK95" s="280"/>
      <c r="FL95" s="280"/>
      <c r="FM95" s="280"/>
      <c r="FN95" s="280"/>
      <c r="FO95" s="280"/>
      <c r="FP95" s="280"/>
      <c r="FQ95" s="280"/>
      <c r="FR95" s="280"/>
      <c r="FS95" s="280"/>
      <c r="FT95" s="280"/>
      <c r="FU95" s="280"/>
      <c r="FV95" s="280"/>
      <c r="FW95" s="280"/>
      <c r="FX95" s="280"/>
      <c r="FY95" s="280"/>
      <c r="FZ95" s="280"/>
      <c r="GA95" s="280"/>
      <c r="GB95" s="280"/>
      <c r="GC95" s="280"/>
      <c r="GD95" s="280"/>
      <c r="GE95" s="280"/>
      <c r="GF95" s="280"/>
      <c r="GG95" s="280"/>
      <c r="GH95" s="280"/>
      <c r="GI95" s="280"/>
      <c r="GJ95" s="280"/>
      <c r="GK95" s="280"/>
      <c r="GL95" s="280"/>
      <c r="GM95" s="280"/>
      <c r="GN95" s="280"/>
      <c r="GO95" s="280"/>
      <c r="GP95" s="280"/>
      <c r="GQ95" s="280"/>
      <c r="GR95" s="280"/>
      <c r="GS95" s="280"/>
      <c r="GT95" s="280"/>
      <c r="GU95" s="280"/>
      <c r="GV95" s="280"/>
      <c r="GW95" s="280"/>
      <c r="GX95" s="280"/>
      <c r="GY95" s="280"/>
      <c r="GZ95" s="280"/>
      <c r="HA95" s="280"/>
      <c r="HB95" s="280"/>
      <c r="HC95" s="280"/>
      <c r="HD95" s="280"/>
      <c r="HE95" s="280"/>
      <c r="HF95" s="280"/>
      <c r="HG95" s="280"/>
      <c r="HH95" s="280"/>
      <c r="HI95" s="280"/>
      <c r="HJ95" s="280"/>
      <c r="HK95" s="280"/>
      <c r="HL95" s="280"/>
      <c r="HM95" s="280"/>
      <c r="HN95" s="280"/>
      <c r="HO95" s="280"/>
      <c r="HP95" s="280"/>
      <c r="HQ95" s="280"/>
      <c r="HR95" s="280"/>
      <c r="HS95" s="280"/>
      <c r="HT95" s="280"/>
      <c r="HU95" s="280"/>
      <c r="HV95" s="280"/>
      <c r="HW95" s="280"/>
      <c r="HX95" s="280"/>
      <c r="HY95" s="280"/>
      <c r="HZ95" s="280"/>
      <c r="IA95" s="280"/>
      <c r="IB95" s="280"/>
      <c r="IC95" s="280"/>
      <c r="ID95" s="280"/>
      <c r="IE95" s="280"/>
      <c r="IF95" s="280"/>
      <c r="IG95" s="280"/>
      <c r="IH95" s="280"/>
      <c r="II95" s="280"/>
      <c r="IJ95" s="280"/>
      <c r="IK95" s="280"/>
      <c r="IL95" s="280"/>
      <c r="IM95" s="280"/>
      <c r="IN95" s="280"/>
      <c r="IO95" s="280"/>
      <c r="IP95" s="280"/>
      <c r="IQ95" s="280"/>
    </row>
    <row r="96" spans="1:251" s="270" customFormat="1" ht="24.75" customHeight="1">
      <c r="A96" s="933"/>
      <c r="B96" s="292" t="s">
        <v>391</v>
      </c>
      <c r="C96" s="272"/>
      <c r="D96" s="591"/>
      <c r="E96" s="288"/>
      <c r="F96" s="288"/>
      <c r="G96" s="288"/>
      <c r="H96" s="293"/>
      <c r="I96" s="288"/>
      <c r="J96" s="288"/>
      <c r="K96" s="288"/>
      <c r="L96" s="288"/>
      <c r="M96" s="288"/>
      <c r="N96" s="288"/>
      <c r="O96" s="288"/>
      <c r="P96" s="290"/>
      <c r="Q96" s="290"/>
      <c r="R96" s="290"/>
      <c r="S96" s="294"/>
      <c r="T96" s="290"/>
      <c r="U96" s="290"/>
      <c r="V96" s="290"/>
      <c r="W96" s="290"/>
      <c r="X96" s="290"/>
      <c r="Y96" s="290"/>
      <c r="Z96" s="291"/>
      <c r="AA96" s="278">
        <f t="shared" si="1"/>
        <v>0</v>
      </c>
      <c r="AB96" s="280"/>
      <c r="AC96" s="280"/>
      <c r="AD96" s="280"/>
      <c r="AE96" s="280"/>
      <c r="AF96" s="280"/>
      <c r="AG96" s="280"/>
      <c r="AH96" s="280"/>
      <c r="AI96" s="280"/>
      <c r="AJ96" s="280"/>
      <c r="AK96" s="280"/>
      <c r="AL96" s="280"/>
      <c r="AM96" s="280"/>
      <c r="AN96" s="280"/>
      <c r="AO96" s="280"/>
      <c r="AP96" s="280"/>
      <c r="AQ96" s="280"/>
      <c r="AR96" s="280"/>
      <c r="AS96" s="280"/>
      <c r="AT96" s="280"/>
      <c r="AU96" s="280"/>
      <c r="AV96" s="280"/>
      <c r="AW96" s="280"/>
      <c r="AX96" s="280"/>
      <c r="AY96" s="280"/>
      <c r="AZ96" s="280"/>
      <c r="BA96" s="280"/>
      <c r="BB96" s="280"/>
      <c r="BC96" s="280"/>
      <c r="BD96" s="280"/>
      <c r="BE96" s="280"/>
      <c r="BF96" s="280"/>
      <c r="BG96" s="280"/>
      <c r="BH96" s="280"/>
      <c r="BI96" s="280"/>
      <c r="BJ96" s="280"/>
      <c r="BK96" s="280"/>
      <c r="BL96" s="280"/>
      <c r="BM96" s="280"/>
      <c r="BN96" s="280"/>
      <c r="BO96" s="280"/>
      <c r="BP96" s="280"/>
      <c r="BQ96" s="280"/>
      <c r="BR96" s="280"/>
      <c r="BS96" s="280"/>
      <c r="BT96" s="280"/>
      <c r="BU96" s="280"/>
      <c r="BV96" s="280"/>
      <c r="BW96" s="280"/>
      <c r="BX96" s="280"/>
      <c r="BY96" s="280"/>
      <c r="BZ96" s="280"/>
      <c r="CA96" s="280"/>
      <c r="CB96" s="280"/>
      <c r="CC96" s="280"/>
      <c r="CD96" s="280"/>
      <c r="CE96" s="280"/>
      <c r="CF96" s="280"/>
      <c r="CG96" s="280"/>
      <c r="CH96" s="280"/>
      <c r="CI96" s="280"/>
      <c r="CJ96" s="280"/>
      <c r="CK96" s="280"/>
      <c r="CL96" s="280"/>
      <c r="CM96" s="280"/>
      <c r="CN96" s="280"/>
      <c r="CO96" s="280"/>
      <c r="CP96" s="280"/>
      <c r="CQ96" s="280"/>
      <c r="CR96" s="280"/>
      <c r="CS96" s="280"/>
      <c r="CT96" s="280"/>
      <c r="CU96" s="280"/>
      <c r="CV96" s="280"/>
      <c r="CW96" s="280"/>
      <c r="CX96" s="280"/>
      <c r="CY96" s="280"/>
      <c r="CZ96" s="280"/>
      <c r="DA96" s="280"/>
      <c r="DB96" s="280"/>
      <c r="DC96" s="280"/>
      <c r="DD96" s="280"/>
      <c r="DE96" s="280"/>
      <c r="DF96" s="280"/>
      <c r="DG96" s="280"/>
      <c r="DH96" s="280"/>
      <c r="DI96" s="280"/>
      <c r="DJ96" s="280"/>
      <c r="DK96" s="280"/>
      <c r="DL96" s="280"/>
      <c r="DM96" s="280"/>
      <c r="DN96" s="280"/>
      <c r="DO96" s="280"/>
      <c r="DP96" s="280"/>
      <c r="DQ96" s="280"/>
      <c r="DR96" s="280"/>
      <c r="DS96" s="280"/>
      <c r="DT96" s="280"/>
      <c r="DU96" s="280"/>
      <c r="DV96" s="280"/>
      <c r="DW96" s="280"/>
      <c r="DX96" s="280"/>
      <c r="DY96" s="280"/>
      <c r="DZ96" s="280"/>
      <c r="EA96" s="280"/>
      <c r="EB96" s="280"/>
      <c r="EC96" s="280"/>
      <c r="ED96" s="280"/>
      <c r="EE96" s="280"/>
      <c r="EF96" s="280"/>
      <c r="EG96" s="280"/>
      <c r="EH96" s="280"/>
      <c r="EI96" s="280"/>
      <c r="EJ96" s="280"/>
      <c r="EK96" s="280"/>
      <c r="EL96" s="280"/>
      <c r="EM96" s="280"/>
      <c r="EN96" s="280"/>
      <c r="EO96" s="280"/>
      <c r="EP96" s="280"/>
      <c r="EQ96" s="280"/>
      <c r="ER96" s="280"/>
      <c r="ES96" s="280"/>
      <c r="ET96" s="280"/>
      <c r="EU96" s="280"/>
      <c r="EV96" s="280"/>
      <c r="EW96" s="280"/>
      <c r="EX96" s="280"/>
      <c r="EY96" s="280"/>
      <c r="EZ96" s="280"/>
      <c r="FA96" s="280"/>
      <c r="FB96" s="280"/>
      <c r="FC96" s="280"/>
      <c r="FD96" s="280"/>
      <c r="FE96" s="280"/>
      <c r="FF96" s="280"/>
      <c r="FG96" s="280"/>
      <c r="FH96" s="280"/>
      <c r="FI96" s="280"/>
      <c r="FJ96" s="280"/>
      <c r="FK96" s="280"/>
      <c r="FL96" s="280"/>
      <c r="FM96" s="280"/>
      <c r="FN96" s="280"/>
      <c r="FO96" s="280"/>
      <c r="FP96" s="280"/>
      <c r="FQ96" s="280"/>
      <c r="FR96" s="280"/>
      <c r="FS96" s="280"/>
      <c r="FT96" s="280"/>
      <c r="FU96" s="280"/>
      <c r="FV96" s="280"/>
      <c r="FW96" s="280"/>
      <c r="FX96" s="280"/>
      <c r="FY96" s="280"/>
      <c r="FZ96" s="280"/>
      <c r="GA96" s="280"/>
      <c r="GB96" s="280"/>
      <c r="GC96" s="280"/>
      <c r="GD96" s="280"/>
      <c r="GE96" s="280"/>
      <c r="GF96" s="280"/>
      <c r="GG96" s="280"/>
      <c r="GH96" s="280"/>
      <c r="GI96" s="280"/>
      <c r="GJ96" s="280"/>
      <c r="GK96" s="280"/>
      <c r="GL96" s="280"/>
      <c r="GM96" s="280"/>
      <c r="GN96" s="280"/>
      <c r="GO96" s="280"/>
      <c r="GP96" s="280"/>
      <c r="GQ96" s="280"/>
      <c r="GR96" s="280"/>
      <c r="GS96" s="280"/>
      <c r="GT96" s="280"/>
      <c r="GU96" s="280"/>
      <c r="GV96" s="280"/>
      <c r="GW96" s="280"/>
      <c r="GX96" s="280"/>
      <c r="GY96" s="280"/>
      <c r="GZ96" s="280"/>
      <c r="HA96" s="280"/>
      <c r="HB96" s="280"/>
      <c r="HC96" s="280"/>
      <c r="HD96" s="280"/>
      <c r="HE96" s="280"/>
      <c r="HF96" s="280"/>
      <c r="HG96" s="280"/>
      <c r="HH96" s="280"/>
      <c r="HI96" s="280"/>
      <c r="HJ96" s="280"/>
      <c r="HK96" s="280"/>
      <c r="HL96" s="280"/>
      <c r="HM96" s="280"/>
      <c r="HN96" s="280"/>
      <c r="HO96" s="280"/>
      <c r="HP96" s="280"/>
      <c r="HQ96" s="280"/>
      <c r="HR96" s="280"/>
      <c r="HS96" s="280"/>
      <c r="HT96" s="280"/>
      <c r="HU96" s="280"/>
      <c r="HV96" s="280"/>
      <c r="HW96" s="280"/>
      <c r="HX96" s="280"/>
      <c r="HY96" s="280"/>
      <c r="HZ96" s="280"/>
      <c r="IA96" s="280"/>
      <c r="IB96" s="280"/>
      <c r="IC96" s="280"/>
      <c r="ID96" s="280"/>
      <c r="IE96" s="280"/>
      <c r="IF96" s="280"/>
      <c r="IG96" s="280"/>
      <c r="IH96" s="280"/>
      <c r="II96" s="280"/>
      <c r="IJ96" s="280"/>
      <c r="IK96" s="280"/>
      <c r="IL96" s="280"/>
      <c r="IM96" s="280"/>
      <c r="IN96" s="280"/>
      <c r="IO96" s="280"/>
      <c r="IP96" s="280"/>
      <c r="IQ96" s="280"/>
    </row>
    <row r="97" spans="1:251" s="270" customFormat="1" ht="24.75" customHeight="1">
      <c r="A97" s="933"/>
      <c r="B97" s="292" t="s">
        <v>392</v>
      </c>
      <c r="C97" s="272"/>
      <c r="D97" s="591"/>
      <c r="E97" s="288"/>
      <c r="F97" s="288"/>
      <c r="G97" s="288"/>
      <c r="H97" s="293"/>
      <c r="I97" s="288"/>
      <c r="J97" s="288"/>
      <c r="K97" s="288"/>
      <c r="L97" s="288"/>
      <c r="M97" s="288"/>
      <c r="N97" s="288"/>
      <c r="O97" s="288"/>
      <c r="P97" s="290"/>
      <c r="Q97" s="290"/>
      <c r="R97" s="290"/>
      <c r="S97" s="294"/>
      <c r="T97" s="290"/>
      <c r="U97" s="290"/>
      <c r="V97" s="290"/>
      <c r="W97" s="290"/>
      <c r="X97" s="290"/>
      <c r="Y97" s="290"/>
      <c r="Z97" s="291"/>
      <c r="AA97" s="278">
        <f t="shared" si="1"/>
        <v>0</v>
      </c>
      <c r="AB97" s="280"/>
      <c r="AC97" s="280"/>
      <c r="AD97" s="280"/>
      <c r="AE97" s="280"/>
      <c r="AF97" s="280"/>
      <c r="AG97" s="280"/>
      <c r="AH97" s="280"/>
      <c r="AI97" s="280"/>
      <c r="AJ97" s="280"/>
      <c r="AK97" s="280"/>
      <c r="AL97" s="280"/>
      <c r="AM97" s="280"/>
      <c r="AN97" s="280"/>
      <c r="AO97" s="280"/>
      <c r="AP97" s="280"/>
      <c r="AQ97" s="280"/>
      <c r="AR97" s="280"/>
      <c r="AS97" s="280"/>
      <c r="AT97" s="280"/>
      <c r="AU97" s="280"/>
      <c r="AV97" s="280"/>
      <c r="AW97" s="280"/>
      <c r="AX97" s="280"/>
      <c r="AY97" s="280"/>
      <c r="AZ97" s="280"/>
      <c r="BA97" s="280"/>
      <c r="BB97" s="280"/>
      <c r="BC97" s="280"/>
      <c r="BD97" s="280"/>
      <c r="BE97" s="280"/>
      <c r="BF97" s="280"/>
      <c r="BG97" s="280"/>
      <c r="BH97" s="280"/>
      <c r="BI97" s="280"/>
      <c r="BJ97" s="280"/>
      <c r="BK97" s="280"/>
      <c r="BL97" s="280"/>
      <c r="BM97" s="280"/>
      <c r="BN97" s="280"/>
      <c r="BO97" s="280"/>
      <c r="BP97" s="280"/>
      <c r="BQ97" s="280"/>
      <c r="BR97" s="280"/>
      <c r="BS97" s="280"/>
      <c r="BT97" s="280"/>
      <c r="BU97" s="280"/>
      <c r="BV97" s="280"/>
      <c r="BW97" s="280"/>
      <c r="BX97" s="280"/>
      <c r="BY97" s="280"/>
      <c r="BZ97" s="280"/>
      <c r="CA97" s="280"/>
      <c r="CB97" s="280"/>
      <c r="CC97" s="280"/>
      <c r="CD97" s="280"/>
      <c r="CE97" s="280"/>
      <c r="CF97" s="280"/>
      <c r="CG97" s="280"/>
      <c r="CH97" s="280"/>
      <c r="CI97" s="280"/>
      <c r="CJ97" s="280"/>
      <c r="CK97" s="280"/>
      <c r="CL97" s="280"/>
      <c r="CM97" s="280"/>
      <c r="CN97" s="280"/>
      <c r="CO97" s="280"/>
      <c r="CP97" s="280"/>
      <c r="CQ97" s="280"/>
      <c r="CR97" s="280"/>
      <c r="CS97" s="280"/>
      <c r="CT97" s="280"/>
      <c r="CU97" s="280"/>
      <c r="CV97" s="280"/>
      <c r="CW97" s="280"/>
      <c r="CX97" s="280"/>
      <c r="CY97" s="280"/>
      <c r="CZ97" s="280"/>
      <c r="DA97" s="280"/>
      <c r="DB97" s="280"/>
      <c r="DC97" s="280"/>
      <c r="DD97" s="280"/>
      <c r="DE97" s="280"/>
      <c r="DF97" s="280"/>
      <c r="DG97" s="280"/>
      <c r="DH97" s="280"/>
      <c r="DI97" s="280"/>
      <c r="DJ97" s="280"/>
      <c r="DK97" s="280"/>
      <c r="DL97" s="280"/>
      <c r="DM97" s="280"/>
      <c r="DN97" s="280"/>
      <c r="DO97" s="280"/>
      <c r="DP97" s="280"/>
      <c r="DQ97" s="280"/>
      <c r="DR97" s="280"/>
      <c r="DS97" s="280"/>
      <c r="DT97" s="280"/>
      <c r="DU97" s="280"/>
      <c r="DV97" s="280"/>
      <c r="DW97" s="280"/>
      <c r="DX97" s="280"/>
      <c r="DY97" s="280"/>
      <c r="DZ97" s="280"/>
      <c r="EA97" s="280"/>
      <c r="EB97" s="280"/>
      <c r="EC97" s="280"/>
      <c r="ED97" s="280"/>
      <c r="EE97" s="280"/>
      <c r="EF97" s="280"/>
      <c r="EG97" s="280"/>
      <c r="EH97" s="280"/>
      <c r="EI97" s="280"/>
      <c r="EJ97" s="280"/>
      <c r="EK97" s="280"/>
      <c r="EL97" s="280"/>
      <c r="EM97" s="280"/>
      <c r="EN97" s="280"/>
      <c r="EO97" s="280"/>
      <c r="EP97" s="280"/>
      <c r="EQ97" s="280"/>
      <c r="ER97" s="280"/>
      <c r="ES97" s="280"/>
      <c r="ET97" s="280"/>
      <c r="EU97" s="280"/>
      <c r="EV97" s="280"/>
      <c r="EW97" s="280"/>
      <c r="EX97" s="280"/>
      <c r="EY97" s="280"/>
      <c r="EZ97" s="280"/>
      <c r="FA97" s="280"/>
      <c r="FB97" s="280"/>
      <c r="FC97" s="280"/>
      <c r="FD97" s="280"/>
      <c r="FE97" s="280"/>
      <c r="FF97" s="280"/>
      <c r="FG97" s="280"/>
      <c r="FH97" s="280"/>
      <c r="FI97" s="280"/>
      <c r="FJ97" s="280"/>
      <c r="FK97" s="280"/>
      <c r="FL97" s="280"/>
      <c r="FM97" s="280"/>
      <c r="FN97" s="280"/>
      <c r="FO97" s="280"/>
      <c r="FP97" s="280"/>
      <c r="FQ97" s="280"/>
      <c r="FR97" s="280"/>
      <c r="FS97" s="280"/>
      <c r="FT97" s="280"/>
      <c r="FU97" s="280"/>
      <c r="FV97" s="280"/>
      <c r="FW97" s="280"/>
      <c r="FX97" s="280"/>
      <c r="FY97" s="280"/>
      <c r="FZ97" s="280"/>
      <c r="GA97" s="280"/>
      <c r="GB97" s="280"/>
      <c r="GC97" s="280"/>
      <c r="GD97" s="280"/>
      <c r="GE97" s="280"/>
      <c r="GF97" s="280"/>
      <c r="GG97" s="280"/>
      <c r="GH97" s="280"/>
      <c r="GI97" s="280"/>
      <c r="GJ97" s="280"/>
      <c r="GK97" s="280"/>
      <c r="GL97" s="280"/>
      <c r="GM97" s="280"/>
      <c r="GN97" s="280"/>
      <c r="GO97" s="280"/>
      <c r="GP97" s="280"/>
      <c r="GQ97" s="280"/>
      <c r="GR97" s="280"/>
      <c r="GS97" s="280"/>
      <c r="GT97" s="280"/>
      <c r="GU97" s="280"/>
      <c r="GV97" s="280"/>
      <c r="GW97" s="280"/>
      <c r="GX97" s="280"/>
      <c r="GY97" s="280"/>
      <c r="GZ97" s="280"/>
      <c r="HA97" s="280"/>
      <c r="HB97" s="280"/>
      <c r="HC97" s="280"/>
      <c r="HD97" s="280"/>
      <c r="HE97" s="280"/>
      <c r="HF97" s="280"/>
      <c r="HG97" s="280"/>
      <c r="HH97" s="280"/>
      <c r="HI97" s="280"/>
      <c r="HJ97" s="280"/>
      <c r="HK97" s="280"/>
      <c r="HL97" s="280"/>
      <c r="HM97" s="280"/>
      <c r="HN97" s="280"/>
      <c r="HO97" s="280"/>
      <c r="HP97" s="280"/>
      <c r="HQ97" s="280"/>
      <c r="HR97" s="280"/>
      <c r="HS97" s="280"/>
      <c r="HT97" s="280"/>
      <c r="HU97" s="280"/>
      <c r="HV97" s="280"/>
      <c r="HW97" s="280"/>
      <c r="HX97" s="280"/>
      <c r="HY97" s="280"/>
      <c r="HZ97" s="280"/>
      <c r="IA97" s="280"/>
      <c r="IB97" s="280"/>
      <c r="IC97" s="280"/>
      <c r="ID97" s="280"/>
      <c r="IE97" s="280"/>
      <c r="IF97" s="280"/>
      <c r="IG97" s="280"/>
      <c r="IH97" s="280"/>
      <c r="II97" s="280"/>
      <c r="IJ97" s="280"/>
      <c r="IK97" s="280"/>
      <c r="IL97" s="280"/>
      <c r="IM97" s="280"/>
      <c r="IN97" s="280"/>
      <c r="IO97" s="280"/>
      <c r="IP97" s="280"/>
      <c r="IQ97" s="280"/>
    </row>
    <row r="98" spans="1:251" s="270" customFormat="1" ht="24.75" customHeight="1">
      <c r="A98" s="933"/>
      <c r="B98" s="292" t="s">
        <v>393</v>
      </c>
      <c r="C98" s="272"/>
      <c r="D98" s="591"/>
      <c r="E98" s="288"/>
      <c r="F98" s="288"/>
      <c r="G98" s="288"/>
      <c r="H98" s="293"/>
      <c r="I98" s="288"/>
      <c r="J98" s="288"/>
      <c r="K98" s="288"/>
      <c r="L98" s="288"/>
      <c r="M98" s="288"/>
      <c r="N98" s="288"/>
      <c r="O98" s="288"/>
      <c r="P98" s="290"/>
      <c r="Q98" s="290"/>
      <c r="R98" s="290"/>
      <c r="S98" s="294"/>
      <c r="T98" s="290"/>
      <c r="U98" s="290"/>
      <c r="V98" s="290"/>
      <c r="W98" s="290"/>
      <c r="X98" s="290"/>
      <c r="Y98" s="290"/>
      <c r="Z98" s="291"/>
      <c r="AA98" s="278">
        <f t="shared" si="1"/>
        <v>0</v>
      </c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80"/>
      <c r="AN98" s="280"/>
      <c r="AO98" s="280"/>
      <c r="AP98" s="280"/>
      <c r="AQ98" s="280"/>
      <c r="AR98" s="280"/>
      <c r="AS98" s="280"/>
      <c r="AT98" s="280"/>
      <c r="AU98" s="280"/>
      <c r="AV98" s="280"/>
      <c r="AW98" s="280"/>
      <c r="AX98" s="280"/>
      <c r="AY98" s="280"/>
      <c r="AZ98" s="280"/>
      <c r="BA98" s="280"/>
      <c r="BB98" s="280"/>
      <c r="BC98" s="280"/>
      <c r="BD98" s="280"/>
      <c r="BE98" s="280"/>
      <c r="BF98" s="280"/>
      <c r="BG98" s="280"/>
      <c r="BH98" s="280"/>
      <c r="BI98" s="280"/>
      <c r="BJ98" s="280"/>
      <c r="BK98" s="280"/>
      <c r="BL98" s="280"/>
      <c r="BM98" s="280"/>
      <c r="BN98" s="280"/>
      <c r="BO98" s="280"/>
      <c r="BP98" s="280"/>
      <c r="BQ98" s="280"/>
      <c r="BR98" s="280"/>
      <c r="BS98" s="280"/>
      <c r="BT98" s="280"/>
      <c r="BU98" s="280"/>
      <c r="BV98" s="280"/>
      <c r="BW98" s="280"/>
      <c r="BX98" s="280"/>
      <c r="BY98" s="280"/>
      <c r="BZ98" s="280"/>
      <c r="CA98" s="280"/>
      <c r="CB98" s="280"/>
      <c r="CC98" s="280"/>
      <c r="CD98" s="280"/>
      <c r="CE98" s="280"/>
      <c r="CF98" s="280"/>
      <c r="CG98" s="280"/>
      <c r="CH98" s="280"/>
      <c r="CI98" s="280"/>
      <c r="CJ98" s="280"/>
      <c r="CK98" s="280"/>
      <c r="CL98" s="280"/>
      <c r="CM98" s="280"/>
      <c r="CN98" s="280"/>
      <c r="CO98" s="280"/>
      <c r="CP98" s="280"/>
      <c r="CQ98" s="280"/>
      <c r="CR98" s="280"/>
      <c r="CS98" s="280"/>
      <c r="CT98" s="280"/>
      <c r="CU98" s="280"/>
      <c r="CV98" s="280"/>
      <c r="CW98" s="280"/>
      <c r="CX98" s="280"/>
      <c r="CY98" s="280"/>
      <c r="CZ98" s="280"/>
      <c r="DA98" s="280"/>
      <c r="DB98" s="280"/>
      <c r="DC98" s="280"/>
      <c r="DD98" s="280"/>
      <c r="DE98" s="280"/>
      <c r="DF98" s="280"/>
      <c r="DG98" s="280"/>
      <c r="DH98" s="280"/>
      <c r="DI98" s="280"/>
      <c r="DJ98" s="280"/>
      <c r="DK98" s="280"/>
      <c r="DL98" s="280"/>
      <c r="DM98" s="280"/>
      <c r="DN98" s="280"/>
      <c r="DO98" s="280"/>
      <c r="DP98" s="280"/>
      <c r="DQ98" s="280"/>
      <c r="DR98" s="280"/>
      <c r="DS98" s="280"/>
      <c r="DT98" s="280"/>
      <c r="DU98" s="280"/>
      <c r="DV98" s="280"/>
      <c r="DW98" s="280"/>
      <c r="DX98" s="280"/>
      <c r="DY98" s="280"/>
      <c r="DZ98" s="280"/>
      <c r="EA98" s="280"/>
      <c r="EB98" s="280"/>
      <c r="EC98" s="280"/>
      <c r="ED98" s="280"/>
      <c r="EE98" s="280"/>
      <c r="EF98" s="280"/>
      <c r="EG98" s="280"/>
      <c r="EH98" s="280"/>
      <c r="EI98" s="280"/>
      <c r="EJ98" s="280"/>
      <c r="EK98" s="280"/>
      <c r="EL98" s="280"/>
      <c r="EM98" s="280"/>
      <c r="EN98" s="280"/>
      <c r="EO98" s="280"/>
      <c r="EP98" s="280"/>
      <c r="EQ98" s="280"/>
      <c r="ER98" s="280"/>
      <c r="ES98" s="280"/>
      <c r="ET98" s="280"/>
      <c r="EU98" s="280"/>
      <c r="EV98" s="280"/>
      <c r="EW98" s="280"/>
      <c r="EX98" s="280"/>
      <c r="EY98" s="280"/>
      <c r="EZ98" s="280"/>
      <c r="FA98" s="280"/>
      <c r="FB98" s="280"/>
      <c r="FC98" s="280"/>
      <c r="FD98" s="280"/>
      <c r="FE98" s="280"/>
      <c r="FF98" s="280"/>
      <c r="FG98" s="280"/>
      <c r="FH98" s="280"/>
      <c r="FI98" s="280"/>
      <c r="FJ98" s="280"/>
      <c r="FK98" s="280"/>
      <c r="FL98" s="280"/>
      <c r="FM98" s="280"/>
      <c r="FN98" s="280"/>
      <c r="FO98" s="280"/>
      <c r="FP98" s="280"/>
      <c r="FQ98" s="280"/>
      <c r="FR98" s="280"/>
      <c r="FS98" s="280"/>
      <c r="FT98" s="280"/>
      <c r="FU98" s="280"/>
      <c r="FV98" s="280"/>
      <c r="FW98" s="280"/>
      <c r="FX98" s="280"/>
      <c r="FY98" s="280"/>
      <c r="FZ98" s="280"/>
      <c r="GA98" s="280"/>
      <c r="GB98" s="280"/>
      <c r="GC98" s="280"/>
      <c r="GD98" s="280"/>
      <c r="GE98" s="280"/>
      <c r="GF98" s="280"/>
      <c r="GG98" s="280"/>
      <c r="GH98" s="280"/>
      <c r="GI98" s="280"/>
      <c r="GJ98" s="280"/>
      <c r="GK98" s="280"/>
      <c r="GL98" s="280"/>
      <c r="GM98" s="280"/>
      <c r="GN98" s="280"/>
      <c r="GO98" s="280"/>
      <c r="GP98" s="280"/>
      <c r="GQ98" s="280"/>
      <c r="GR98" s="280"/>
      <c r="GS98" s="280"/>
      <c r="GT98" s="280"/>
      <c r="GU98" s="280"/>
      <c r="GV98" s="280"/>
      <c r="GW98" s="280"/>
      <c r="GX98" s="280"/>
      <c r="GY98" s="280"/>
      <c r="GZ98" s="280"/>
      <c r="HA98" s="280"/>
      <c r="HB98" s="280"/>
      <c r="HC98" s="280"/>
      <c r="HD98" s="280"/>
      <c r="HE98" s="280"/>
      <c r="HF98" s="280"/>
      <c r="HG98" s="280"/>
      <c r="HH98" s="280"/>
      <c r="HI98" s="280"/>
      <c r="HJ98" s="280"/>
      <c r="HK98" s="280"/>
      <c r="HL98" s="280"/>
      <c r="HM98" s="280"/>
      <c r="HN98" s="280"/>
      <c r="HO98" s="280"/>
      <c r="HP98" s="280"/>
      <c r="HQ98" s="280"/>
      <c r="HR98" s="280"/>
      <c r="HS98" s="280"/>
      <c r="HT98" s="280"/>
      <c r="HU98" s="280"/>
      <c r="HV98" s="280"/>
      <c r="HW98" s="280"/>
      <c r="HX98" s="280"/>
      <c r="HY98" s="280"/>
      <c r="HZ98" s="280"/>
      <c r="IA98" s="280"/>
      <c r="IB98" s="280"/>
      <c r="IC98" s="280"/>
      <c r="ID98" s="280"/>
      <c r="IE98" s="280"/>
      <c r="IF98" s="280"/>
      <c r="IG98" s="280"/>
      <c r="IH98" s="280"/>
      <c r="II98" s="280"/>
      <c r="IJ98" s="280"/>
      <c r="IK98" s="280"/>
      <c r="IL98" s="280"/>
      <c r="IM98" s="280"/>
      <c r="IN98" s="280"/>
      <c r="IO98" s="280"/>
      <c r="IP98" s="280"/>
      <c r="IQ98" s="280"/>
    </row>
    <row r="99" spans="1:251" s="270" customFormat="1" ht="74.25" customHeight="1">
      <c r="A99" s="933"/>
      <c r="B99" s="292" t="s">
        <v>394</v>
      </c>
      <c r="C99" s="272">
        <f>SUM(E99:O99)</f>
        <v>0</v>
      </c>
      <c r="D99" s="591">
        <v>402450</v>
      </c>
      <c r="E99" s="288"/>
      <c r="F99" s="288"/>
      <c r="G99" s="288"/>
      <c r="H99" s="293"/>
      <c r="I99" s="288"/>
      <c r="J99" s="288"/>
      <c r="K99" s="288"/>
      <c r="L99" s="288"/>
      <c r="M99" s="288"/>
      <c r="N99" s="288"/>
      <c r="O99" s="288"/>
      <c r="P99" s="290">
        <f>$D$99*E99</f>
        <v>0</v>
      </c>
      <c r="Q99" s="290">
        <f aca="true" t="shared" si="8" ref="Q99:Z99">$D$99*F99</f>
        <v>0</v>
      </c>
      <c r="R99" s="290">
        <f t="shared" si="8"/>
        <v>0</v>
      </c>
      <c r="S99" s="290">
        <f t="shared" si="8"/>
        <v>0</v>
      </c>
      <c r="T99" s="290">
        <f t="shared" si="8"/>
        <v>0</v>
      </c>
      <c r="U99" s="290">
        <f t="shared" si="8"/>
        <v>0</v>
      </c>
      <c r="V99" s="290">
        <f t="shared" si="8"/>
        <v>0</v>
      </c>
      <c r="W99" s="290">
        <f t="shared" si="8"/>
        <v>0</v>
      </c>
      <c r="X99" s="290">
        <f t="shared" si="8"/>
        <v>0</v>
      </c>
      <c r="Y99" s="290">
        <f t="shared" si="8"/>
        <v>0</v>
      </c>
      <c r="Z99" s="290">
        <f t="shared" si="8"/>
        <v>0</v>
      </c>
      <c r="AA99" s="278">
        <f t="shared" si="1"/>
        <v>0</v>
      </c>
      <c r="AB99" s="280"/>
      <c r="AC99" s="280"/>
      <c r="AD99" s="280"/>
      <c r="AE99" s="280"/>
      <c r="AF99" s="280"/>
      <c r="AG99" s="280"/>
      <c r="AH99" s="280"/>
      <c r="AI99" s="280"/>
      <c r="AJ99" s="280"/>
      <c r="AK99" s="280"/>
      <c r="AL99" s="280"/>
      <c r="AM99" s="280"/>
      <c r="AN99" s="280"/>
      <c r="AO99" s="280"/>
      <c r="AP99" s="280"/>
      <c r="AQ99" s="280"/>
      <c r="AR99" s="280"/>
      <c r="AS99" s="280"/>
      <c r="AT99" s="280"/>
      <c r="AU99" s="280"/>
      <c r="AV99" s="280"/>
      <c r="AW99" s="280"/>
      <c r="AX99" s="280"/>
      <c r="AY99" s="280"/>
      <c r="AZ99" s="280"/>
      <c r="BA99" s="280"/>
      <c r="BB99" s="280"/>
      <c r="BC99" s="280"/>
      <c r="BD99" s="280"/>
      <c r="BE99" s="280"/>
      <c r="BF99" s="280"/>
      <c r="BG99" s="280"/>
      <c r="BH99" s="280"/>
      <c r="BI99" s="280"/>
      <c r="BJ99" s="280"/>
      <c r="BK99" s="280"/>
      <c r="BL99" s="280"/>
      <c r="BM99" s="280"/>
      <c r="BN99" s="280"/>
      <c r="BO99" s="280"/>
      <c r="BP99" s="280"/>
      <c r="BQ99" s="280"/>
      <c r="BR99" s="280"/>
      <c r="BS99" s="280"/>
      <c r="BT99" s="280"/>
      <c r="BU99" s="280"/>
      <c r="BV99" s="280"/>
      <c r="BW99" s="280"/>
      <c r="BX99" s="280"/>
      <c r="BY99" s="280"/>
      <c r="BZ99" s="280"/>
      <c r="CA99" s="280"/>
      <c r="CB99" s="280"/>
      <c r="CC99" s="280"/>
      <c r="CD99" s="280"/>
      <c r="CE99" s="280"/>
      <c r="CF99" s="280"/>
      <c r="CG99" s="280"/>
      <c r="CH99" s="280"/>
      <c r="CI99" s="280"/>
      <c r="CJ99" s="280"/>
      <c r="CK99" s="280"/>
      <c r="CL99" s="280"/>
      <c r="CM99" s="280"/>
      <c r="CN99" s="280"/>
      <c r="CO99" s="280"/>
      <c r="CP99" s="280"/>
      <c r="CQ99" s="280"/>
      <c r="CR99" s="280"/>
      <c r="CS99" s="280"/>
      <c r="CT99" s="280"/>
      <c r="CU99" s="280"/>
      <c r="CV99" s="280"/>
      <c r="CW99" s="280"/>
      <c r="CX99" s="280"/>
      <c r="CY99" s="280"/>
      <c r="CZ99" s="280"/>
      <c r="DA99" s="280"/>
      <c r="DB99" s="280"/>
      <c r="DC99" s="280"/>
      <c r="DD99" s="280"/>
      <c r="DE99" s="280"/>
      <c r="DF99" s="280"/>
      <c r="DG99" s="280"/>
      <c r="DH99" s="280"/>
      <c r="DI99" s="280"/>
      <c r="DJ99" s="280"/>
      <c r="DK99" s="280"/>
      <c r="DL99" s="280"/>
      <c r="DM99" s="280"/>
      <c r="DN99" s="280"/>
      <c r="DO99" s="280"/>
      <c r="DP99" s="280"/>
      <c r="DQ99" s="280"/>
      <c r="DR99" s="280"/>
      <c r="DS99" s="280"/>
      <c r="DT99" s="280"/>
      <c r="DU99" s="280"/>
      <c r="DV99" s="280"/>
      <c r="DW99" s="280"/>
      <c r="DX99" s="280"/>
      <c r="DY99" s="280"/>
      <c r="DZ99" s="280"/>
      <c r="EA99" s="280"/>
      <c r="EB99" s="280"/>
      <c r="EC99" s="280"/>
      <c r="ED99" s="280"/>
      <c r="EE99" s="280"/>
      <c r="EF99" s="280"/>
      <c r="EG99" s="280"/>
      <c r="EH99" s="280"/>
      <c r="EI99" s="280"/>
      <c r="EJ99" s="280"/>
      <c r="EK99" s="280"/>
      <c r="EL99" s="280"/>
      <c r="EM99" s="280"/>
      <c r="EN99" s="280"/>
      <c r="EO99" s="280"/>
      <c r="EP99" s="280"/>
      <c r="EQ99" s="280"/>
      <c r="ER99" s="280"/>
      <c r="ES99" s="280"/>
      <c r="ET99" s="280"/>
      <c r="EU99" s="280"/>
      <c r="EV99" s="280"/>
      <c r="EW99" s="280"/>
      <c r="EX99" s="280"/>
      <c r="EY99" s="280"/>
      <c r="EZ99" s="280"/>
      <c r="FA99" s="280"/>
      <c r="FB99" s="280"/>
      <c r="FC99" s="280"/>
      <c r="FD99" s="280"/>
      <c r="FE99" s="280"/>
      <c r="FF99" s="280"/>
      <c r="FG99" s="280"/>
      <c r="FH99" s="280"/>
      <c r="FI99" s="280"/>
      <c r="FJ99" s="280"/>
      <c r="FK99" s="280"/>
      <c r="FL99" s="280"/>
      <c r="FM99" s="280"/>
      <c r="FN99" s="280"/>
      <c r="FO99" s="280"/>
      <c r="FP99" s="280"/>
      <c r="FQ99" s="280"/>
      <c r="FR99" s="280"/>
      <c r="FS99" s="280"/>
      <c r="FT99" s="280"/>
      <c r="FU99" s="280"/>
      <c r="FV99" s="280"/>
      <c r="FW99" s="280"/>
      <c r="FX99" s="280"/>
      <c r="FY99" s="280"/>
      <c r="FZ99" s="280"/>
      <c r="GA99" s="280"/>
      <c r="GB99" s="280"/>
      <c r="GC99" s="280"/>
      <c r="GD99" s="280"/>
      <c r="GE99" s="280"/>
      <c r="GF99" s="280"/>
      <c r="GG99" s="280"/>
      <c r="GH99" s="280"/>
      <c r="GI99" s="280"/>
      <c r="GJ99" s="280"/>
      <c r="GK99" s="280"/>
      <c r="GL99" s="280"/>
      <c r="GM99" s="280"/>
      <c r="GN99" s="280"/>
      <c r="GO99" s="280"/>
      <c r="GP99" s="280"/>
      <c r="GQ99" s="280"/>
      <c r="GR99" s="280"/>
      <c r="GS99" s="280"/>
      <c r="GT99" s="280"/>
      <c r="GU99" s="280"/>
      <c r="GV99" s="280"/>
      <c r="GW99" s="280"/>
      <c r="GX99" s="280"/>
      <c r="GY99" s="280"/>
      <c r="GZ99" s="280"/>
      <c r="HA99" s="280"/>
      <c r="HB99" s="280"/>
      <c r="HC99" s="280"/>
      <c r="HD99" s="280"/>
      <c r="HE99" s="280"/>
      <c r="HF99" s="280"/>
      <c r="HG99" s="280"/>
      <c r="HH99" s="280"/>
      <c r="HI99" s="280"/>
      <c r="HJ99" s="280"/>
      <c r="HK99" s="280"/>
      <c r="HL99" s="280"/>
      <c r="HM99" s="280"/>
      <c r="HN99" s="280"/>
      <c r="HO99" s="280"/>
      <c r="HP99" s="280"/>
      <c r="HQ99" s="280"/>
      <c r="HR99" s="280"/>
      <c r="HS99" s="280"/>
      <c r="HT99" s="280"/>
      <c r="HU99" s="280"/>
      <c r="HV99" s="280"/>
      <c r="HW99" s="280"/>
      <c r="HX99" s="280"/>
      <c r="HY99" s="280"/>
      <c r="HZ99" s="280"/>
      <c r="IA99" s="280"/>
      <c r="IB99" s="280"/>
      <c r="IC99" s="280"/>
      <c r="ID99" s="280"/>
      <c r="IE99" s="280"/>
      <c r="IF99" s="280"/>
      <c r="IG99" s="280"/>
      <c r="IH99" s="280"/>
      <c r="II99" s="280"/>
      <c r="IJ99" s="280"/>
      <c r="IK99" s="280"/>
      <c r="IL99" s="280"/>
      <c r="IM99" s="280"/>
      <c r="IN99" s="280"/>
      <c r="IO99" s="280"/>
      <c r="IP99" s="280"/>
      <c r="IQ99" s="280"/>
    </row>
    <row r="100" spans="1:251" s="270" customFormat="1" ht="71.25" customHeight="1">
      <c r="A100" s="933"/>
      <c r="B100" s="292" t="s">
        <v>395</v>
      </c>
      <c r="C100" s="272">
        <f>SUM(E100:O100)</f>
        <v>0</v>
      </c>
      <c r="D100" s="591">
        <v>402416</v>
      </c>
      <c r="E100" s="288"/>
      <c r="F100" s="288"/>
      <c r="G100" s="288"/>
      <c r="H100" s="293"/>
      <c r="I100" s="288"/>
      <c r="J100" s="288"/>
      <c r="K100" s="288"/>
      <c r="L100" s="288"/>
      <c r="M100" s="288"/>
      <c r="N100" s="288"/>
      <c r="O100" s="288"/>
      <c r="P100" s="290"/>
      <c r="Q100" s="290"/>
      <c r="R100" s="290"/>
      <c r="S100" s="294"/>
      <c r="T100" s="290">
        <f>$D$100*I100</f>
        <v>0</v>
      </c>
      <c r="U100" s="290">
        <f>$D$100*J100</f>
        <v>0</v>
      </c>
      <c r="V100" s="290">
        <f>$D$100*K100</f>
        <v>0</v>
      </c>
      <c r="W100" s="290">
        <f>$D$100*L100</f>
        <v>0</v>
      </c>
      <c r="X100" s="290">
        <f>$D$100*M100</f>
        <v>0</v>
      </c>
      <c r="Y100" s="290"/>
      <c r="Z100" s="291"/>
      <c r="AA100" s="278">
        <f t="shared" si="1"/>
        <v>0</v>
      </c>
      <c r="AB100" s="280"/>
      <c r="AC100" s="280"/>
      <c r="AD100" s="280"/>
      <c r="AE100" s="280"/>
      <c r="AF100" s="280"/>
      <c r="AG100" s="280"/>
      <c r="AH100" s="280"/>
      <c r="AI100" s="280"/>
      <c r="AJ100" s="280"/>
      <c r="AK100" s="280"/>
      <c r="AL100" s="280"/>
      <c r="AM100" s="280"/>
      <c r="AN100" s="280"/>
      <c r="AO100" s="280"/>
      <c r="AP100" s="280"/>
      <c r="AQ100" s="280"/>
      <c r="AR100" s="280"/>
      <c r="AS100" s="280"/>
      <c r="AT100" s="280"/>
      <c r="AU100" s="280"/>
      <c r="AV100" s="280"/>
      <c r="AW100" s="280"/>
      <c r="AX100" s="280"/>
      <c r="AY100" s="280"/>
      <c r="AZ100" s="280"/>
      <c r="BA100" s="280"/>
      <c r="BB100" s="280"/>
      <c r="BC100" s="280"/>
      <c r="BD100" s="280"/>
      <c r="BE100" s="280"/>
      <c r="BF100" s="280"/>
      <c r="BG100" s="280"/>
      <c r="BH100" s="280"/>
      <c r="BI100" s="280"/>
      <c r="BJ100" s="280"/>
      <c r="BK100" s="280"/>
      <c r="BL100" s="280"/>
      <c r="BM100" s="280"/>
      <c r="BN100" s="280"/>
      <c r="BO100" s="280"/>
      <c r="BP100" s="280"/>
      <c r="BQ100" s="280"/>
      <c r="BR100" s="280"/>
      <c r="BS100" s="280"/>
      <c r="BT100" s="280"/>
      <c r="BU100" s="280"/>
      <c r="BV100" s="280"/>
      <c r="BW100" s="280"/>
      <c r="BX100" s="280"/>
      <c r="BY100" s="280"/>
      <c r="BZ100" s="280"/>
      <c r="CA100" s="280"/>
      <c r="CB100" s="280"/>
      <c r="CC100" s="280"/>
      <c r="CD100" s="280"/>
      <c r="CE100" s="280"/>
      <c r="CF100" s="280"/>
      <c r="CG100" s="280"/>
      <c r="CH100" s="280"/>
      <c r="CI100" s="280"/>
      <c r="CJ100" s="280"/>
      <c r="CK100" s="280"/>
      <c r="CL100" s="280"/>
      <c r="CM100" s="280"/>
      <c r="CN100" s="280"/>
      <c r="CO100" s="280"/>
      <c r="CP100" s="280"/>
      <c r="CQ100" s="280"/>
      <c r="CR100" s="280"/>
      <c r="CS100" s="280"/>
      <c r="CT100" s="280"/>
      <c r="CU100" s="280"/>
      <c r="CV100" s="280"/>
      <c r="CW100" s="280"/>
      <c r="CX100" s="280"/>
      <c r="CY100" s="280"/>
      <c r="CZ100" s="280"/>
      <c r="DA100" s="280"/>
      <c r="DB100" s="280"/>
      <c r="DC100" s="280"/>
      <c r="DD100" s="280"/>
      <c r="DE100" s="280"/>
      <c r="DF100" s="280"/>
      <c r="DG100" s="280"/>
      <c r="DH100" s="280"/>
      <c r="DI100" s="280"/>
      <c r="DJ100" s="280"/>
      <c r="DK100" s="280"/>
      <c r="DL100" s="280"/>
      <c r="DM100" s="280"/>
      <c r="DN100" s="280"/>
      <c r="DO100" s="280"/>
      <c r="DP100" s="280"/>
      <c r="DQ100" s="280"/>
      <c r="DR100" s="280"/>
      <c r="DS100" s="280"/>
      <c r="DT100" s="280"/>
      <c r="DU100" s="280"/>
      <c r="DV100" s="280"/>
      <c r="DW100" s="280"/>
      <c r="DX100" s="280"/>
      <c r="DY100" s="280"/>
      <c r="DZ100" s="280"/>
      <c r="EA100" s="280"/>
      <c r="EB100" s="280"/>
      <c r="EC100" s="280"/>
      <c r="ED100" s="280"/>
      <c r="EE100" s="280"/>
      <c r="EF100" s="280"/>
      <c r="EG100" s="280"/>
      <c r="EH100" s="280"/>
      <c r="EI100" s="280"/>
      <c r="EJ100" s="280"/>
      <c r="EK100" s="280"/>
      <c r="EL100" s="280"/>
      <c r="EM100" s="280"/>
      <c r="EN100" s="280"/>
      <c r="EO100" s="280"/>
      <c r="EP100" s="280"/>
      <c r="EQ100" s="280"/>
      <c r="ER100" s="280"/>
      <c r="ES100" s="280"/>
      <c r="ET100" s="280"/>
      <c r="EU100" s="280"/>
      <c r="EV100" s="280"/>
      <c r="EW100" s="280"/>
      <c r="EX100" s="280"/>
      <c r="EY100" s="280"/>
      <c r="EZ100" s="280"/>
      <c r="FA100" s="280"/>
      <c r="FB100" s="280"/>
      <c r="FC100" s="280"/>
      <c r="FD100" s="280"/>
      <c r="FE100" s="280"/>
      <c r="FF100" s="280"/>
      <c r="FG100" s="280"/>
      <c r="FH100" s="280"/>
      <c r="FI100" s="280"/>
      <c r="FJ100" s="280"/>
      <c r="FK100" s="280"/>
      <c r="FL100" s="280"/>
      <c r="FM100" s="280"/>
      <c r="FN100" s="280"/>
      <c r="FO100" s="280"/>
      <c r="FP100" s="280"/>
      <c r="FQ100" s="280"/>
      <c r="FR100" s="280"/>
      <c r="FS100" s="280"/>
      <c r="FT100" s="280"/>
      <c r="FU100" s="280"/>
      <c r="FV100" s="280"/>
      <c r="FW100" s="280"/>
      <c r="FX100" s="280"/>
      <c r="FY100" s="280"/>
      <c r="FZ100" s="280"/>
      <c r="GA100" s="280"/>
      <c r="GB100" s="280"/>
      <c r="GC100" s="280"/>
      <c r="GD100" s="280"/>
      <c r="GE100" s="280"/>
      <c r="GF100" s="280"/>
      <c r="GG100" s="280"/>
      <c r="GH100" s="280"/>
      <c r="GI100" s="280"/>
      <c r="GJ100" s="280"/>
      <c r="GK100" s="280"/>
      <c r="GL100" s="280"/>
      <c r="GM100" s="280"/>
      <c r="GN100" s="280"/>
      <c r="GO100" s="280"/>
      <c r="GP100" s="280"/>
      <c r="GQ100" s="280"/>
      <c r="GR100" s="280"/>
      <c r="GS100" s="280"/>
      <c r="GT100" s="280"/>
      <c r="GU100" s="280"/>
      <c r="GV100" s="280"/>
      <c r="GW100" s="280"/>
      <c r="GX100" s="280"/>
      <c r="GY100" s="280"/>
      <c r="GZ100" s="280"/>
      <c r="HA100" s="280"/>
      <c r="HB100" s="280"/>
      <c r="HC100" s="280"/>
      <c r="HD100" s="280"/>
      <c r="HE100" s="280"/>
      <c r="HF100" s="280"/>
      <c r="HG100" s="280"/>
      <c r="HH100" s="280"/>
      <c r="HI100" s="280"/>
      <c r="HJ100" s="280"/>
      <c r="HK100" s="280"/>
      <c r="HL100" s="280"/>
      <c r="HM100" s="280"/>
      <c r="HN100" s="280"/>
      <c r="HO100" s="280"/>
      <c r="HP100" s="280"/>
      <c r="HQ100" s="280"/>
      <c r="HR100" s="280"/>
      <c r="HS100" s="280"/>
      <c r="HT100" s="280"/>
      <c r="HU100" s="280"/>
      <c r="HV100" s="280"/>
      <c r="HW100" s="280"/>
      <c r="HX100" s="280"/>
      <c r="HY100" s="280"/>
      <c r="HZ100" s="280"/>
      <c r="IA100" s="280"/>
      <c r="IB100" s="280"/>
      <c r="IC100" s="280"/>
      <c r="ID100" s="280"/>
      <c r="IE100" s="280"/>
      <c r="IF100" s="280"/>
      <c r="IG100" s="280"/>
      <c r="IH100" s="280"/>
      <c r="II100" s="280"/>
      <c r="IJ100" s="280"/>
      <c r="IK100" s="280"/>
      <c r="IL100" s="280"/>
      <c r="IM100" s="280"/>
      <c r="IN100" s="280"/>
      <c r="IO100" s="280"/>
      <c r="IP100" s="280"/>
      <c r="IQ100" s="280"/>
    </row>
    <row r="101" spans="1:251" s="270" customFormat="1" ht="24.75" customHeight="1">
      <c r="A101" s="933"/>
      <c r="B101" s="292" t="s">
        <v>396</v>
      </c>
      <c r="C101" s="272"/>
      <c r="D101" s="591"/>
      <c r="E101" s="288"/>
      <c r="F101" s="288"/>
      <c r="G101" s="288"/>
      <c r="H101" s="293"/>
      <c r="I101" s="288"/>
      <c r="J101" s="288"/>
      <c r="K101" s="288"/>
      <c r="L101" s="288"/>
      <c r="M101" s="288"/>
      <c r="N101" s="288"/>
      <c r="O101" s="288"/>
      <c r="P101" s="290"/>
      <c r="Q101" s="290"/>
      <c r="R101" s="290"/>
      <c r="S101" s="294"/>
      <c r="T101" s="290"/>
      <c r="U101" s="290"/>
      <c r="V101" s="290"/>
      <c r="W101" s="290"/>
      <c r="X101" s="290"/>
      <c r="Y101" s="290"/>
      <c r="Z101" s="291"/>
      <c r="AA101" s="278">
        <f t="shared" si="1"/>
        <v>0</v>
      </c>
      <c r="AB101" s="280"/>
      <c r="AC101" s="280"/>
      <c r="AD101" s="280"/>
      <c r="AE101" s="280"/>
      <c r="AF101" s="280"/>
      <c r="AG101" s="280"/>
      <c r="AH101" s="280"/>
      <c r="AI101" s="280"/>
      <c r="AJ101" s="280"/>
      <c r="AK101" s="280"/>
      <c r="AL101" s="280"/>
      <c r="AM101" s="280"/>
      <c r="AN101" s="280"/>
      <c r="AO101" s="280"/>
      <c r="AP101" s="280"/>
      <c r="AQ101" s="280"/>
      <c r="AR101" s="280"/>
      <c r="AS101" s="280"/>
      <c r="AT101" s="280"/>
      <c r="AU101" s="280"/>
      <c r="AV101" s="280"/>
      <c r="AW101" s="280"/>
      <c r="AX101" s="280"/>
      <c r="AY101" s="280"/>
      <c r="AZ101" s="280"/>
      <c r="BA101" s="280"/>
      <c r="BB101" s="280"/>
      <c r="BC101" s="280"/>
      <c r="BD101" s="280"/>
      <c r="BE101" s="280"/>
      <c r="BF101" s="280"/>
      <c r="BG101" s="280"/>
      <c r="BH101" s="280"/>
      <c r="BI101" s="280"/>
      <c r="BJ101" s="280"/>
      <c r="BK101" s="280"/>
      <c r="BL101" s="280"/>
      <c r="BM101" s="280"/>
      <c r="BN101" s="280"/>
      <c r="BO101" s="280"/>
      <c r="BP101" s="280"/>
      <c r="BQ101" s="280"/>
      <c r="BR101" s="280"/>
      <c r="BS101" s="280"/>
      <c r="BT101" s="280"/>
      <c r="BU101" s="280"/>
      <c r="BV101" s="280"/>
      <c r="BW101" s="280"/>
      <c r="BX101" s="280"/>
      <c r="BY101" s="280"/>
      <c r="BZ101" s="280"/>
      <c r="CA101" s="280"/>
      <c r="CB101" s="280"/>
      <c r="CC101" s="280"/>
      <c r="CD101" s="280"/>
      <c r="CE101" s="280"/>
      <c r="CF101" s="280"/>
      <c r="CG101" s="280"/>
      <c r="CH101" s="280"/>
      <c r="CI101" s="280"/>
      <c r="CJ101" s="280"/>
      <c r="CK101" s="280"/>
      <c r="CL101" s="280"/>
      <c r="CM101" s="280"/>
      <c r="CN101" s="280"/>
      <c r="CO101" s="280"/>
      <c r="CP101" s="280"/>
      <c r="CQ101" s="280"/>
      <c r="CR101" s="280"/>
      <c r="CS101" s="280"/>
      <c r="CT101" s="280"/>
      <c r="CU101" s="280"/>
      <c r="CV101" s="280"/>
      <c r="CW101" s="280"/>
      <c r="CX101" s="280"/>
      <c r="CY101" s="280"/>
      <c r="CZ101" s="280"/>
      <c r="DA101" s="280"/>
      <c r="DB101" s="280"/>
      <c r="DC101" s="280"/>
      <c r="DD101" s="280"/>
      <c r="DE101" s="280"/>
      <c r="DF101" s="280"/>
      <c r="DG101" s="280"/>
      <c r="DH101" s="280"/>
      <c r="DI101" s="280"/>
      <c r="DJ101" s="280"/>
      <c r="DK101" s="280"/>
      <c r="DL101" s="280"/>
      <c r="DM101" s="280"/>
      <c r="DN101" s="280"/>
      <c r="DO101" s="280"/>
      <c r="DP101" s="280"/>
      <c r="DQ101" s="280"/>
      <c r="DR101" s="280"/>
      <c r="DS101" s="280"/>
      <c r="DT101" s="280"/>
      <c r="DU101" s="280"/>
      <c r="DV101" s="280"/>
      <c r="DW101" s="280"/>
      <c r="DX101" s="280"/>
      <c r="DY101" s="280"/>
      <c r="DZ101" s="280"/>
      <c r="EA101" s="280"/>
      <c r="EB101" s="280"/>
      <c r="EC101" s="280"/>
      <c r="ED101" s="280"/>
      <c r="EE101" s="280"/>
      <c r="EF101" s="280"/>
      <c r="EG101" s="280"/>
      <c r="EH101" s="280"/>
      <c r="EI101" s="280"/>
      <c r="EJ101" s="280"/>
      <c r="EK101" s="280"/>
      <c r="EL101" s="280"/>
      <c r="EM101" s="280"/>
      <c r="EN101" s="280"/>
      <c r="EO101" s="280"/>
      <c r="EP101" s="280"/>
      <c r="EQ101" s="280"/>
      <c r="ER101" s="280"/>
      <c r="ES101" s="280"/>
      <c r="ET101" s="280"/>
      <c r="EU101" s="280"/>
      <c r="EV101" s="280"/>
      <c r="EW101" s="280"/>
      <c r="EX101" s="280"/>
      <c r="EY101" s="280"/>
      <c r="EZ101" s="280"/>
      <c r="FA101" s="280"/>
      <c r="FB101" s="280"/>
      <c r="FC101" s="280"/>
      <c r="FD101" s="280"/>
      <c r="FE101" s="280"/>
      <c r="FF101" s="280"/>
      <c r="FG101" s="280"/>
      <c r="FH101" s="280"/>
      <c r="FI101" s="280"/>
      <c r="FJ101" s="280"/>
      <c r="FK101" s="280"/>
      <c r="FL101" s="280"/>
      <c r="FM101" s="280"/>
      <c r="FN101" s="280"/>
      <c r="FO101" s="280"/>
      <c r="FP101" s="280"/>
      <c r="FQ101" s="280"/>
      <c r="FR101" s="280"/>
      <c r="FS101" s="280"/>
      <c r="FT101" s="280"/>
      <c r="FU101" s="280"/>
      <c r="FV101" s="280"/>
      <c r="FW101" s="280"/>
      <c r="FX101" s="280"/>
      <c r="FY101" s="280"/>
      <c r="FZ101" s="280"/>
      <c r="GA101" s="280"/>
      <c r="GB101" s="280"/>
      <c r="GC101" s="280"/>
      <c r="GD101" s="280"/>
      <c r="GE101" s="280"/>
      <c r="GF101" s="280"/>
      <c r="GG101" s="280"/>
      <c r="GH101" s="280"/>
      <c r="GI101" s="280"/>
      <c r="GJ101" s="280"/>
      <c r="GK101" s="280"/>
      <c r="GL101" s="280"/>
      <c r="GM101" s="280"/>
      <c r="GN101" s="280"/>
      <c r="GO101" s="280"/>
      <c r="GP101" s="280"/>
      <c r="GQ101" s="280"/>
      <c r="GR101" s="280"/>
      <c r="GS101" s="280"/>
      <c r="GT101" s="280"/>
      <c r="GU101" s="280"/>
      <c r="GV101" s="280"/>
      <c r="GW101" s="280"/>
      <c r="GX101" s="280"/>
      <c r="GY101" s="280"/>
      <c r="GZ101" s="280"/>
      <c r="HA101" s="280"/>
      <c r="HB101" s="280"/>
      <c r="HC101" s="280"/>
      <c r="HD101" s="280"/>
      <c r="HE101" s="280"/>
      <c r="HF101" s="280"/>
      <c r="HG101" s="280"/>
      <c r="HH101" s="280"/>
      <c r="HI101" s="280"/>
      <c r="HJ101" s="280"/>
      <c r="HK101" s="280"/>
      <c r="HL101" s="280"/>
      <c r="HM101" s="280"/>
      <c r="HN101" s="280"/>
      <c r="HO101" s="280"/>
      <c r="HP101" s="280"/>
      <c r="HQ101" s="280"/>
      <c r="HR101" s="280"/>
      <c r="HS101" s="280"/>
      <c r="HT101" s="280"/>
      <c r="HU101" s="280"/>
      <c r="HV101" s="280"/>
      <c r="HW101" s="280"/>
      <c r="HX101" s="280"/>
      <c r="HY101" s="280"/>
      <c r="HZ101" s="280"/>
      <c r="IA101" s="280"/>
      <c r="IB101" s="280"/>
      <c r="IC101" s="280"/>
      <c r="ID101" s="280"/>
      <c r="IE101" s="280"/>
      <c r="IF101" s="280"/>
      <c r="IG101" s="280"/>
      <c r="IH101" s="280"/>
      <c r="II101" s="280"/>
      <c r="IJ101" s="280"/>
      <c r="IK101" s="280"/>
      <c r="IL101" s="280"/>
      <c r="IM101" s="280"/>
      <c r="IN101" s="280"/>
      <c r="IO101" s="280"/>
      <c r="IP101" s="280"/>
      <c r="IQ101" s="280"/>
    </row>
    <row r="102" spans="1:251" s="270" customFormat="1" ht="88.5" customHeight="1">
      <c r="A102" s="933"/>
      <c r="B102" s="287" t="s">
        <v>397</v>
      </c>
      <c r="C102" s="272">
        <f>SUM(E102:O102)</f>
        <v>17</v>
      </c>
      <c r="D102" s="591">
        <v>269793</v>
      </c>
      <c r="E102" s="288"/>
      <c r="F102" s="288">
        <v>2</v>
      </c>
      <c r="G102" s="288"/>
      <c r="H102" s="293"/>
      <c r="I102" s="288">
        <v>6</v>
      </c>
      <c r="J102" s="288">
        <v>1</v>
      </c>
      <c r="K102" s="288">
        <v>1</v>
      </c>
      <c r="L102" s="288">
        <v>7</v>
      </c>
      <c r="M102" s="288"/>
      <c r="N102" s="288"/>
      <c r="O102" s="288"/>
      <c r="P102" s="290">
        <f>$D$102*E102</f>
        <v>0</v>
      </c>
      <c r="Q102" s="290">
        <f aca="true" t="shared" si="9" ref="Q102:Z102">$D$102*F102</f>
        <v>539586</v>
      </c>
      <c r="R102" s="290">
        <f t="shared" si="9"/>
        <v>0</v>
      </c>
      <c r="S102" s="290">
        <f t="shared" si="9"/>
        <v>0</v>
      </c>
      <c r="T102" s="290">
        <f t="shared" si="9"/>
        <v>1618758</v>
      </c>
      <c r="U102" s="290">
        <f>$D$102*J102</f>
        <v>269793</v>
      </c>
      <c r="V102" s="290">
        <f t="shared" si="9"/>
        <v>269793</v>
      </c>
      <c r="W102" s="290">
        <f t="shared" si="9"/>
        <v>1888551</v>
      </c>
      <c r="X102" s="290">
        <f t="shared" si="9"/>
        <v>0</v>
      </c>
      <c r="Y102" s="290">
        <f t="shared" si="9"/>
        <v>0</v>
      </c>
      <c r="Z102" s="291">
        <f t="shared" si="9"/>
        <v>0</v>
      </c>
      <c r="AA102" s="278">
        <f t="shared" si="1"/>
        <v>4586481</v>
      </c>
      <c r="AB102" s="280"/>
      <c r="AC102" s="280"/>
      <c r="AD102" s="280"/>
      <c r="AE102" s="280"/>
      <c r="AF102" s="280"/>
      <c r="AG102" s="280"/>
      <c r="AH102" s="280"/>
      <c r="AI102" s="280"/>
      <c r="AJ102" s="280"/>
      <c r="AK102" s="280"/>
      <c r="AL102" s="280"/>
      <c r="AM102" s="280"/>
      <c r="AN102" s="280"/>
      <c r="AO102" s="280"/>
      <c r="AP102" s="280"/>
      <c r="AQ102" s="280"/>
      <c r="AR102" s="280"/>
      <c r="AS102" s="280"/>
      <c r="AT102" s="280"/>
      <c r="AU102" s="280"/>
      <c r="AV102" s="280"/>
      <c r="AW102" s="280"/>
      <c r="AX102" s="280"/>
      <c r="AY102" s="280"/>
      <c r="AZ102" s="280"/>
      <c r="BA102" s="280"/>
      <c r="BB102" s="280"/>
      <c r="BC102" s="280"/>
      <c r="BD102" s="280"/>
      <c r="BE102" s="280"/>
      <c r="BF102" s="280"/>
      <c r="BG102" s="280"/>
      <c r="BH102" s="280"/>
      <c r="BI102" s="280"/>
      <c r="BJ102" s="280"/>
      <c r="BK102" s="280"/>
      <c r="BL102" s="280"/>
      <c r="BM102" s="280"/>
      <c r="BN102" s="280"/>
      <c r="BO102" s="280"/>
      <c r="BP102" s="280"/>
      <c r="BQ102" s="280"/>
      <c r="BR102" s="280"/>
      <c r="BS102" s="280"/>
      <c r="BT102" s="280"/>
      <c r="BU102" s="280"/>
      <c r="BV102" s="280"/>
      <c r="BW102" s="280"/>
      <c r="BX102" s="280"/>
      <c r="BY102" s="280"/>
      <c r="BZ102" s="280"/>
      <c r="CA102" s="280"/>
      <c r="CB102" s="280"/>
      <c r="CC102" s="280"/>
      <c r="CD102" s="280"/>
      <c r="CE102" s="280"/>
      <c r="CF102" s="280"/>
      <c r="CG102" s="280"/>
      <c r="CH102" s="280"/>
      <c r="CI102" s="280"/>
      <c r="CJ102" s="280"/>
      <c r="CK102" s="280"/>
      <c r="CL102" s="280"/>
      <c r="CM102" s="280"/>
      <c r="CN102" s="280"/>
      <c r="CO102" s="280"/>
      <c r="CP102" s="280"/>
      <c r="CQ102" s="280"/>
      <c r="CR102" s="280"/>
      <c r="CS102" s="280"/>
      <c r="CT102" s="280"/>
      <c r="CU102" s="280"/>
      <c r="CV102" s="280"/>
      <c r="CW102" s="280"/>
      <c r="CX102" s="280"/>
      <c r="CY102" s="280"/>
      <c r="CZ102" s="280"/>
      <c r="DA102" s="280"/>
      <c r="DB102" s="280"/>
      <c r="DC102" s="280"/>
      <c r="DD102" s="280"/>
      <c r="DE102" s="280"/>
      <c r="DF102" s="280"/>
      <c r="DG102" s="280"/>
      <c r="DH102" s="280"/>
      <c r="DI102" s="280"/>
      <c r="DJ102" s="280"/>
      <c r="DK102" s="280"/>
      <c r="DL102" s="280"/>
      <c r="DM102" s="280"/>
      <c r="DN102" s="280"/>
      <c r="DO102" s="280"/>
      <c r="DP102" s="280"/>
      <c r="DQ102" s="280"/>
      <c r="DR102" s="280"/>
      <c r="DS102" s="280"/>
      <c r="DT102" s="280"/>
      <c r="DU102" s="280"/>
      <c r="DV102" s="280"/>
      <c r="DW102" s="280"/>
      <c r="DX102" s="280"/>
      <c r="DY102" s="280"/>
      <c r="DZ102" s="280"/>
      <c r="EA102" s="280"/>
      <c r="EB102" s="280"/>
      <c r="EC102" s="280"/>
      <c r="ED102" s="280"/>
      <c r="EE102" s="280"/>
      <c r="EF102" s="280"/>
      <c r="EG102" s="280"/>
      <c r="EH102" s="280"/>
      <c r="EI102" s="280"/>
      <c r="EJ102" s="280"/>
      <c r="EK102" s="280"/>
      <c r="EL102" s="280"/>
      <c r="EM102" s="280"/>
      <c r="EN102" s="280"/>
      <c r="EO102" s="280"/>
      <c r="EP102" s="280"/>
      <c r="EQ102" s="280"/>
      <c r="ER102" s="280"/>
      <c r="ES102" s="280"/>
      <c r="ET102" s="280"/>
      <c r="EU102" s="280"/>
      <c r="EV102" s="280"/>
      <c r="EW102" s="280"/>
      <c r="EX102" s="280"/>
      <c r="EY102" s="280"/>
      <c r="EZ102" s="280"/>
      <c r="FA102" s="280"/>
      <c r="FB102" s="280"/>
      <c r="FC102" s="280"/>
      <c r="FD102" s="280"/>
      <c r="FE102" s="280"/>
      <c r="FF102" s="280"/>
      <c r="FG102" s="280"/>
      <c r="FH102" s="280"/>
      <c r="FI102" s="280"/>
      <c r="FJ102" s="280"/>
      <c r="FK102" s="280"/>
      <c r="FL102" s="280"/>
      <c r="FM102" s="280"/>
      <c r="FN102" s="280"/>
      <c r="FO102" s="280"/>
      <c r="FP102" s="280"/>
      <c r="FQ102" s="280"/>
      <c r="FR102" s="280"/>
      <c r="FS102" s="280"/>
      <c r="FT102" s="280"/>
      <c r="FU102" s="280"/>
      <c r="FV102" s="280"/>
      <c r="FW102" s="280"/>
      <c r="FX102" s="280"/>
      <c r="FY102" s="280"/>
      <c r="FZ102" s="280"/>
      <c r="GA102" s="280"/>
      <c r="GB102" s="280"/>
      <c r="GC102" s="280"/>
      <c r="GD102" s="280"/>
      <c r="GE102" s="280"/>
      <c r="GF102" s="280"/>
      <c r="GG102" s="280"/>
      <c r="GH102" s="280"/>
      <c r="GI102" s="280"/>
      <c r="GJ102" s="280"/>
      <c r="GK102" s="280"/>
      <c r="GL102" s="280"/>
      <c r="GM102" s="280"/>
      <c r="GN102" s="280"/>
      <c r="GO102" s="280"/>
      <c r="GP102" s="280"/>
      <c r="GQ102" s="280"/>
      <c r="GR102" s="280"/>
      <c r="GS102" s="280"/>
      <c r="GT102" s="280"/>
      <c r="GU102" s="280"/>
      <c r="GV102" s="280"/>
      <c r="GW102" s="280"/>
      <c r="GX102" s="280"/>
      <c r="GY102" s="280"/>
      <c r="GZ102" s="280"/>
      <c r="HA102" s="280"/>
      <c r="HB102" s="280"/>
      <c r="HC102" s="280"/>
      <c r="HD102" s="280"/>
      <c r="HE102" s="280"/>
      <c r="HF102" s="280"/>
      <c r="HG102" s="280"/>
      <c r="HH102" s="280"/>
      <c r="HI102" s="280"/>
      <c r="HJ102" s="280"/>
      <c r="HK102" s="280"/>
      <c r="HL102" s="280"/>
      <c r="HM102" s="280"/>
      <c r="HN102" s="280"/>
      <c r="HO102" s="280"/>
      <c r="HP102" s="280"/>
      <c r="HQ102" s="280"/>
      <c r="HR102" s="280"/>
      <c r="HS102" s="280"/>
      <c r="HT102" s="280"/>
      <c r="HU102" s="280"/>
      <c r="HV102" s="280"/>
      <c r="HW102" s="280"/>
      <c r="HX102" s="280"/>
      <c r="HY102" s="280"/>
      <c r="HZ102" s="280"/>
      <c r="IA102" s="280"/>
      <c r="IB102" s="280"/>
      <c r="IC102" s="280"/>
      <c r="ID102" s="280"/>
      <c r="IE102" s="280"/>
      <c r="IF102" s="280"/>
      <c r="IG102" s="280"/>
      <c r="IH102" s="280"/>
      <c r="II102" s="280"/>
      <c r="IJ102" s="280"/>
      <c r="IK102" s="280"/>
      <c r="IL102" s="280"/>
      <c r="IM102" s="280"/>
      <c r="IN102" s="280"/>
      <c r="IO102" s="280"/>
      <c r="IP102" s="280"/>
      <c r="IQ102" s="280"/>
    </row>
    <row r="103" spans="1:251" s="270" customFormat="1" ht="24.75" customHeight="1">
      <c r="A103" s="933"/>
      <c r="B103" s="292" t="s">
        <v>398</v>
      </c>
      <c r="C103" s="272"/>
      <c r="D103" s="591"/>
      <c r="E103" s="288"/>
      <c r="F103" s="288"/>
      <c r="G103" s="288"/>
      <c r="H103" s="293"/>
      <c r="I103" s="288"/>
      <c r="J103" s="288"/>
      <c r="K103" s="288"/>
      <c r="L103" s="288"/>
      <c r="M103" s="288"/>
      <c r="N103" s="288"/>
      <c r="O103" s="288"/>
      <c r="P103" s="290"/>
      <c r="Q103" s="290"/>
      <c r="R103" s="290"/>
      <c r="S103" s="294"/>
      <c r="T103" s="290"/>
      <c r="U103" s="290"/>
      <c r="V103" s="290"/>
      <c r="W103" s="290"/>
      <c r="X103" s="290"/>
      <c r="Y103" s="290"/>
      <c r="Z103" s="291"/>
      <c r="AA103" s="278">
        <f t="shared" si="1"/>
        <v>0</v>
      </c>
      <c r="AB103" s="280"/>
      <c r="AC103" s="280"/>
      <c r="AD103" s="280"/>
      <c r="AE103" s="280"/>
      <c r="AF103" s="280"/>
      <c r="AG103" s="280"/>
      <c r="AH103" s="280"/>
      <c r="AI103" s="280"/>
      <c r="AJ103" s="280"/>
      <c r="AK103" s="280"/>
      <c r="AL103" s="280"/>
      <c r="AM103" s="280"/>
      <c r="AN103" s="280"/>
      <c r="AO103" s="280"/>
      <c r="AP103" s="280"/>
      <c r="AQ103" s="280"/>
      <c r="AR103" s="280"/>
      <c r="AS103" s="280"/>
      <c r="AT103" s="280"/>
      <c r="AU103" s="280"/>
      <c r="AV103" s="280"/>
      <c r="AW103" s="280"/>
      <c r="AX103" s="280"/>
      <c r="AY103" s="280"/>
      <c r="AZ103" s="280"/>
      <c r="BA103" s="280"/>
      <c r="BB103" s="280"/>
      <c r="BC103" s="280"/>
      <c r="BD103" s="280"/>
      <c r="BE103" s="280"/>
      <c r="BF103" s="280"/>
      <c r="BG103" s="280"/>
      <c r="BH103" s="280"/>
      <c r="BI103" s="280"/>
      <c r="BJ103" s="280"/>
      <c r="BK103" s="280"/>
      <c r="BL103" s="280"/>
      <c r="BM103" s="280"/>
      <c r="BN103" s="280"/>
      <c r="BO103" s="280"/>
      <c r="BP103" s="280"/>
      <c r="BQ103" s="280"/>
      <c r="BR103" s="280"/>
      <c r="BS103" s="280"/>
      <c r="BT103" s="280"/>
      <c r="BU103" s="280"/>
      <c r="BV103" s="280"/>
      <c r="BW103" s="280"/>
      <c r="BX103" s="280"/>
      <c r="BY103" s="280"/>
      <c r="BZ103" s="280"/>
      <c r="CA103" s="280"/>
      <c r="CB103" s="280"/>
      <c r="CC103" s="280"/>
      <c r="CD103" s="280"/>
      <c r="CE103" s="280"/>
      <c r="CF103" s="280"/>
      <c r="CG103" s="280"/>
      <c r="CH103" s="280"/>
      <c r="CI103" s="280"/>
      <c r="CJ103" s="280"/>
      <c r="CK103" s="280"/>
      <c r="CL103" s="280"/>
      <c r="CM103" s="280"/>
      <c r="CN103" s="280"/>
      <c r="CO103" s="280"/>
      <c r="CP103" s="280"/>
      <c r="CQ103" s="280"/>
      <c r="CR103" s="280"/>
      <c r="CS103" s="280"/>
      <c r="CT103" s="280"/>
      <c r="CU103" s="280"/>
      <c r="CV103" s="280"/>
      <c r="CW103" s="280"/>
      <c r="CX103" s="280"/>
      <c r="CY103" s="280"/>
      <c r="CZ103" s="280"/>
      <c r="DA103" s="280"/>
      <c r="DB103" s="280"/>
      <c r="DC103" s="280"/>
      <c r="DD103" s="280"/>
      <c r="DE103" s="280"/>
      <c r="DF103" s="280"/>
      <c r="DG103" s="280"/>
      <c r="DH103" s="280"/>
      <c r="DI103" s="280"/>
      <c r="DJ103" s="280"/>
      <c r="DK103" s="280"/>
      <c r="DL103" s="280"/>
      <c r="DM103" s="280"/>
      <c r="DN103" s="280"/>
      <c r="DO103" s="280"/>
      <c r="DP103" s="280"/>
      <c r="DQ103" s="280"/>
      <c r="DR103" s="280"/>
      <c r="DS103" s="280"/>
      <c r="DT103" s="280"/>
      <c r="DU103" s="280"/>
      <c r="DV103" s="280"/>
      <c r="DW103" s="280"/>
      <c r="DX103" s="280"/>
      <c r="DY103" s="280"/>
      <c r="DZ103" s="280"/>
      <c r="EA103" s="280"/>
      <c r="EB103" s="280"/>
      <c r="EC103" s="280"/>
      <c r="ED103" s="280"/>
      <c r="EE103" s="280"/>
      <c r="EF103" s="280"/>
      <c r="EG103" s="280"/>
      <c r="EH103" s="280"/>
      <c r="EI103" s="280"/>
      <c r="EJ103" s="280"/>
      <c r="EK103" s="280"/>
      <c r="EL103" s="280"/>
      <c r="EM103" s="280"/>
      <c r="EN103" s="280"/>
      <c r="EO103" s="280"/>
      <c r="EP103" s="280"/>
      <c r="EQ103" s="280"/>
      <c r="ER103" s="280"/>
      <c r="ES103" s="280"/>
      <c r="ET103" s="280"/>
      <c r="EU103" s="280"/>
      <c r="EV103" s="280"/>
      <c r="EW103" s="280"/>
      <c r="EX103" s="280"/>
      <c r="EY103" s="280"/>
      <c r="EZ103" s="280"/>
      <c r="FA103" s="280"/>
      <c r="FB103" s="280"/>
      <c r="FC103" s="280"/>
      <c r="FD103" s="280"/>
      <c r="FE103" s="280"/>
      <c r="FF103" s="280"/>
      <c r="FG103" s="280"/>
      <c r="FH103" s="280"/>
      <c r="FI103" s="280"/>
      <c r="FJ103" s="280"/>
      <c r="FK103" s="280"/>
      <c r="FL103" s="280"/>
      <c r="FM103" s="280"/>
      <c r="FN103" s="280"/>
      <c r="FO103" s="280"/>
      <c r="FP103" s="280"/>
      <c r="FQ103" s="280"/>
      <c r="FR103" s="280"/>
      <c r="FS103" s="280"/>
      <c r="FT103" s="280"/>
      <c r="FU103" s="280"/>
      <c r="FV103" s="280"/>
      <c r="FW103" s="280"/>
      <c r="FX103" s="280"/>
      <c r="FY103" s="280"/>
      <c r="FZ103" s="280"/>
      <c r="GA103" s="280"/>
      <c r="GB103" s="280"/>
      <c r="GC103" s="280"/>
      <c r="GD103" s="280"/>
      <c r="GE103" s="280"/>
      <c r="GF103" s="280"/>
      <c r="GG103" s="280"/>
      <c r="GH103" s="280"/>
      <c r="GI103" s="280"/>
      <c r="GJ103" s="280"/>
      <c r="GK103" s="280"/>
      <c r="GL103" s="280"/>
      <c r="GM103" s="280"/>
      <c r="GN103" s="280"/>
      <c r="GO103" s="280"/>
      <c r="GP103" s="280"/>
      <c r="GQ103" s="280"/>
      <c r="GR103" s="280"/>
      <c r="GS103" s="280"/>
      <c r="GT103" s="280"/>
      <c r="GU103" s="280"/>
      <c r="GV103" s="280"/>
      <c r="GW103" s="280"/>
      <c r="GX103" s="280"/>
      <c r="GY103" s="280"/>
      <c r="GZ103" s="280"/>
      <c r="HA103" s="280"/>
      <c r="HB103" s="280"/>
      <c r="HC103" s="280"/>
      <c r="HD103" s="280"/>
      <c r="HE103" s="280"/>
      <c r="HF103" s="280"/>
      <c r="HG103" s="280"/>
      <c r="HH103" s="280"/>
      <c r="HI103" s="280"/>
      <c r="HJ103" s="280"/>
      <c r="HK103" s="280"/>
      <c r="HL103" s="280"/>
      <c r="HM103" s="280"/>
      <c r="HN103" s="280"/>
      <c r="HO103" s="280"/>
      <c r="HP103" s="280"/>
      <c r="HQ103" s="280"/>
      <c r="HR103" s="280"/>
      <c r="HS103" s="280"/>
      <c r="HT103" s="280"/>
      <c r="HU103" s="280"/>
      <c r="HV103" s="280"/>
      <c r="HW103" s="280"/>
      <c r="HX103" s="280"/>
      <c r="HY103" s="280"/>
      <c r="HZ103" s="280"/>
      <c r="IA103" s="280"/>
      <c r="IB103" s="280"/>
      <c r="IC103" s="280"/>
      <c r="ID103" s="280"/>
      <c r="IE103" s="280"/>
      <c r="IF103" s="280"/>
      <c r="IG103" s="280"/>
      <c r="IH103" s="280"/>
      <c r="II103" s="280"/>
      <c r="IJ103" s="280"/>
      <c r="IK103" s="280"/>
      <c r="IL103" s="280"/>
      <c r="IM103" s="280"/>
      <c r="IN103" s="280"/>
      <c r="IO103" s="280"/>
      <c r="IP103" s="280"/>
      <c r="IQ103" s="280"/>
    </row>
    <row r="104" spans="1:251" s="270" customFormat="1" ht="24.75" customHeight="1">
      <c r="A104" s="933"/>
      <c r="B104" s="292" t="s">
        <v>399</v>
      </c>
      <c r="C104" s="272"/>
      <c r="D104" s="591"/>
      <c r="E104" s="288"/>
      <c r="F104" s="288"/>
      <c r="G104" s="288"/>
      <c r="H104" s="293"/>
      <c r="I104" s="288"/>
      <c r="J104" s="288"/>
      <c r="K104" s="288"/>
      <c r="L104" s="288"/>
      <c r="M104" s="288"/>
      <c r="N104" s="288"/>
      <c r="O104" s="288"/>
      <c r="P104" s="290"/>
      <c r="Q104" s="290"/>
      <c r="R104" s="290"/>
      <c r="S104" s="294"/>
      <c r="T104" s="290"/>
      <c r="U104" s="290"/>
      <c r="V104" s="290"/>
      <c r="W104" s="290"/>
      <c r="X104" s="290"/>
      <c r="Y104" s="290"/>
      <c r="Z104" s="291"/>
      <c r="AA104" s="278">
        <f t="shared" si="1"/>
        <v>0</v>
      </c>
      <c r="AB104" s="280"/>
      <c r="AC104" s="280"/>
      <c r="AD104" s="280"/>
      <c r="AE104" s="280"/>
      <c r="AF104" s="280"/>
      <c r="AG104" s="280"/>
      <c r="AH104" s="280"/>
      <c r="AI104" s="280"/>
      <c r="AJ104" s="280"/>
      <c r="AK104" s="280"/>
      <c r="AL104" s="280"/>
      <c r="AM104" s="280"/>
      <c r="AN104" s="280"/>
      <c r="AO104" s="280"/>
      <c r="AP104" s="280"/>
      <c r="AQ104" s="280"/>
      <c r="AR104" s="280"/>
      <c r="AS104" s="280"/>
      <c r="AT104" s="280"/>
      <c r="AU104" s="280"/>
      <c r="AV104" s="280"/>
      <c r="AW104" s="280"/>
      <c r="AX104" s="280"/>
      <c r="AY104" s="280"/>
      <c r="AZ104" s="280"/>
      <c r="BA104" s="280"/>
      <c r="BB104" s="280"/>
      <c r="BC104" s="280"/>
      <c r="BD104" s="280"/>
      <c r="BE104" s="280"/>
      <c r="BF104" s="280"/>
      <c r="BG104" s="280"/>
      <c r="BH104" s="280"/>
      <c r="BI104" s="280"/>
      <c r="BJ104" s="280"/>
      <c r="BK104" s="280"/>
      <c r="BL104" s="280"/>
      <c r="BM104" s="280"/>
      <c r="BN104" s="280"/>
      <c r="BO104" s="280"/>
      <c r="BP104" s="280"/>
      <c r="BQ104" s="280"/>
      <c r="BR104" s="280"/>
      <c r="BS104" s="280"/>
      <c r="BT104" s="280"/>
      <c r="BU104" s="280"/>
      <c r="BV104" s="280"/>
      <c r="BW104" s="280"/>
      <c r="BX104" s="280"/>
      <c r="BY104" s="280"/>
      <c r="BZ104" s="280"/>
      <c r="CA104" s="280"/>
      <c r="CB104" s="280"/>
      <c r="CC104" s="280"/>
      <c r="CD104" s="280"/>
      <c r="CE104" s="280"/>
      <c r="CF104" s="280"/>
      <c r="CG104" s="280"/>
      <c r="CH104" s="280"/>
      <c r="CI104" s="280"/>
      <c r="CJ104" s="280"/>
      <c r="CK104" s="280"/>
      <c r="CL104" s="280"/>
      <c r="CM104" s="280"/>
      <c r="CN104" s="280"/>
      <c r="CO104" s="280"/>
      <c r="CP104" s="280"/>
      <c r="CQ104" s="280"/>
      <c r="CR104" s="280"/>
      <c r="CS104" s="280"/>
      <c r="CT104" s="280"/>
      <c r="CU104" s="280"/>
      <c r="CV104" s="280"/>
      <c r="CW104" s="280"/>
      <c r="CX104" s="280"/>
      <c r="CY104" s="280"/>
      <c r="CZ104" s="280"/>
      <c r="DA104" s="280"/>
      <c r="DB104" s="280"/>
      <c r="DC104" s="280"/>
      <c r="DD104" s="280"/>
      <c r="DE104" s="280"/>
      <c r="DF104" s="280"/>
      <c r="DG104" s="280"/>
      <c r="DH104" s="280"/>
      <c r="DI104" s="280"/>
      <c r="DJ104" s="280"/>
      <c r="DK104" s="280"/>
      <c r="DL104" s="280"/>
      <c r="DM104" s="280"/>
      <c r="DN104" s="280"/>
      <c r="DO104" s="280"/>
      <c r="DP104" s="280"/>
      <c r="DQ104" s="280"/>
      <c r="DR104" s="280"/>
      <c r="DS104" s="280"/>
      <c r="DT104" s="280"/>
      <c r="DU104" s="280"/>
      <c r="DV104" s="280"/>
      <c r="DW104" s="280"/>
      <c r="DX104" s="280"/>
      <c r="DY104" s="280"/>
      <c r="DZ104" s="280"/>
      <c r="EA104" s="280"/>
      <c r="EB104" s="280"/>
      <c r="EC104" s="280"/>
      <c r="ED104" s="280"/>
      <c r="EE104" s="280"/>
      <c r="EF104" s="280"/>
      <c r="EG104" s="280"/>
      <c r="EH104" s="280"/>
      <c r="EI104" s="280"/>
      <c r="EJ104" s="280"/>
      <c r="EK104" s="280"/>
      <c r="EL104" s="280"/>
      <c r="EM104" s="280"/>
      <c r="EN104" s="280"/>
      <c r="EO104" s="280"/>
      <c r="EP104" s="280"/>
      <c r="EQ104" s="280"/>
      <c r="ER104" s="280"/>
      <c r="ES104" s="280"/>
      <c r="ET104" s="280"/>
      <c r="EU104" s="280"/>
      <c r="EV104" s="280"/>
      <c r="EW104" s="280"/>
      <c r="EX104" s="280"/>
      <c r="EY104" s="280"/>
      <c r="EZ104" s="280"/>
      <c r="FA104" s="280"/>
      <c r="FB104" s="280"/>
      <c r="FC104" s="280"/>
      <c r="FD104" s="280"/>
      <c r="FE104" s="280"/>
      <c r="FF104" s="280"/>
      <c r="FG104" s="280"/>
      <c r="FH104" s="280"/>
      <c r="FI104" s="280"/>
      <c r="FJ104" s="280"/>
      <c r="FK104" s="280"/>
      <c r="FL104" s="280"/>
      <c r="FM104" s="280"/>
      <c r="FN104" s="280"/>
      <c r="FO104" s="280"/>
      <c r="FP104" s="280"/>
      <c r="FQ104" s="280"/>
      <c r="FR104" s="280"/>
      <c r="FS104" s="280"/>
      <c r="FT104" s="280"/>
      <c r="FU104" s="280"/>
      <c r="FV104" s="280"/>
      <c r="FW104" s="280"/>
      <c r="FX104" s="280"/>
      <c r="FY104" s="280"/>
      <c r="FZ104" s="280"/>
      <c r="GA104" s="280"/>
      <c r="GB104" s="280"/>
      <c r="GC104" s="280"/>
      <c r="GD104" s="280"/>
      <c r="GE104" s="280"/>
      <c r="GF104" s="280"/>
      <c r="GG104" s="280"/>
      <c r="GH104" s="280"/>
      <c r="GI104" s="280"/>
      <c r="GJ104" s="280"/>
      <c r="GK104" s="280"/>
      <c r="GL104" s="280"/>
      <c r="GM104" s="280"/>
      <c r="GN104" s="280"/>
      <c r="GO104" s="280"/>
      <c r="GP104" s="280"/>
      <c r="GQ104" s="280"/>
      <c r="GR104" s="280"/>
      <c r="GS104" s="280"/>
      <c r="GT104" s="280"/>
      <c r="GU104" s="280"/>
      <c r="GV104" s="280"/>
      <c r="GW104" s="280"/>
      <c r="GX104" s="280"/>
      <c r="GY104" s="280"/>
      <c r="GZ104" s="280"/>
      <c r="HA104" s="280"/>
      <c r="HB104" s="280"/>
      <c r="HC104" s="280"/>
      <c r="HD104" s="280"/>
      <c r="HE104" s="280"/>
      <c r="HF104" s="280"/>
      <c r="HG104" s="280"/>
      <c r="HH104" s="280"/>
      <c r="HI104" s="280"/>
      <c r="HJ104" s="280"/>
      <c r="HK104" s="280"/>
      <c r="HL104" s="280"/>
      <c r="HM104" s="280"/>
      <c r="HN104" s="280"/>
      <c r="HO104" s="280"/>
      <c r="HP104" s="280"/>
      <c r="HQ104" s="280"/>
      <c r="HR104" s="280"/>
      <c r="HS104" s="280"/>
      <c r="HT104" s="280"/>
      <c r="HU104" s="280"/>
      <c r="HV104" s="280"/>
      <c r="HW104" s="280"/>
      <c r="HX104" s="280"/>
      <c r="HY104" s="280"/>
      <c r="HZ104" s="280"/>
      <c r="IA104" s="280"/>
      <c r="IB104" s="280"/>
      <c r="IC104" s="280"/>
      <c r="ID104" s="280"/>
      <c r="IE104" s="280"/>
      <c r="IF104" s="280"/>
      <c r="IG104" s="280"/>
      <c r="IH104" s="280"/>
      <c r="II104" s="280"/>
      <c r="IJ104" s="280"/>
      <c r="IK104" s="280"/>
      <c r="IL104" s="280"/>
      <c r="IM104" s="280"/>
      <c r="IN104" s="280"/>
      <c r="IO104" s="280"/>
      <c r="IP104" s="280"/>
      <c r="IQ104" s="280"/>
    </row>
    <row r="105" spans="1:251" s="270" customFormat="1" ht="24.75" customHeight="1">
      <c r="A105" s="933"/>
      <c r="B105" s="292" t="s">
        <v>400</v>
      </c>
      <c r="C105" s="272"/>
      <c r="D105" s="591"/>
      <c r="E105" s="288"/>
      <c r="F105" s="288"/>
      <c r="G105" s="288"/>
      <c r="H105" s="293"/>
      <c r="I105" s="288"/>
      <c r="J105" s="288"/>
      <c r="K105" s="288"/>
      <c r="L105" s="288"/>
      <c r="M105" s="288"/>
      <c r="N105" s="288"/>
      <c r="O105" s="288"/>
      <c r="P105" s="290"/>
      <c r="Q105" s="290"/>
      <c r="R105" s="290"/>
      <c r="S105" s="294"/>
      <c r="T105" s="290"/>
      <c r="U105" s="290"/>
      <c r="V105" s="290"/>
      <c r="W105" s="290"/>
      <c r="X105" s="290"/>
      <c r="Y105" s="290"/>
      <c r="Z105" s="291"/>
      <c r="AA105" s="278">
        <f t="shared" si="1"/>
        <v>0</v>
      </c>
      <c r="AB105" s="280"/>
      <c r="AC105" s="280"/>
      <c r="AD105" s="280"/>
      <c r="AE105" s="280"/>
      <c r="AF105" s="280"/>
      <c r="AG105" s="280"/>
      <c r="AH105" s="280"/>
      <c r="AI105" s="280"/>
      <c r="AJ105" s="280"/>
      <c r="AK105" s="280"/>
      <c r="AL105" s="280"/>
      <c r="AM105" s="280"/>
      <c r="AN105" s="280"/>
      <c r="AO105" s="280"/>
      <c r="AP105" s="280"/>
      <c r="AQ105" s="280"/>
      <c r="AR105" s="280"/>
      <c r="AS105" s="280"/>
      <c r="AT105" s="280"/>
      <c r="AU105" s="280"/>
      <c r="AV105" s="280"/>
      <c r="AW105" s="280"/>
      <c r="AX105" s="280"/>
      <c r="AY105" s="280"/>
      <c r="AZ105" s="280"/>
      <c r="BA105" s="280"/>
      <c r="BB105" s="280"/>
      <c r="BC105" s="280"/>
      <c r="BD105" s="280"/>
      <c r="BE105" s="280"/>
      <c r="BF105" s="280"/>
      <c r="BG105" s="280"/>
      <c r="BH105" s="280"/>
      <c r="BI105" s="280"/>
      <c r="BJ105" s="280"/>
      <c r="BK105" s="280"/>
      <c r="BL105" s="280"/>
      <c r="BM105" s="280"/>
      <c r="BN105" s="280"/>
      <c r="BO105" s="280"/>
      <c r="BP105" s="280"/>
      <c r="BQ105" s="280"/>
      <c r="BR105" s="280"/>
      <c r="BS105" s="280"/>
      <c r="BT105" s="280"/>
      <c r="BU105" s="280"/>
      <c r="BV105" s="280"/>
      <c r="BW105" s="280"/>
      <c r="BX105" s="280"/>
      <c r="BY105" s="280"/>
      <c r="BZ105" s="280"/>
      <c r="CA105" s="280"/>
      <c r="CB105" s="280"/>
      <c r="CC105" s="280"/>
      <c r="CD105" s="280"/>
      <c r="CE105" s="280"/>
      <c r="CF105" s="280"/>
      <c r="CG105" s="280"/>
      <c r="CH105" s="280"/>
      <c r="CI105" s="280"/>
      <c r="CJ105" s="280"/>
      <c r="CK105" s="280"/>
      <c r="CL105" s="280"/>
      <c r="CM105" s="280"/>
      <c r="CN105" s="280"/>
      <c r="CO105" s="280"/>
      <c r="CP105" s="280"/>
      <c r="CQ105" s="280"/>
      <c r="CR105" s="280"/>
      <c r="CS105" s="280"/>
      <c r="CT105" s="280"/>
      <c r="CU105" s="280"/>
      <c r="CV105" s="280"/>
      <c r="CW105" s="280"/>
      <c r="CX105" s="280"/>
      <c r="CY105" s="280"/>
      <c r="CZ105" s="280"/>
      <c r="DA105" s="280"/>
      <c r="DB105" s="280"/>
      <c r="DC105" s="280"/>
      <c r="DD105" s="280"/>
      <c r="DE105" s="280"/>
      <c r="DF105" s="280"/>
      <c r="DG105" s="280"/>
      <c r="DH105" s="280"/>
      <c r="DI105" s="280"/>
      <c r="DJ105" s="280"/>
      <c r="DK105" s="280"/>
      <c r="DL105" s="280"/>
      <c r="DM105" s="280"/>
      <c r="DN105" s="280"/>
      <c r="DO105" s="280"/>
      <c r="DP105" s="280"/>
      <c r="DQ105" s="280"/>
      <c r="DR105" s="280"/>
      <c r="DS105" s="280"/>
      <c r="DT105" s="280"/>
      <c r="DU105" s="280"/>
      <c r="DV105" s="280"/>
      <c r="DW105" s="280"/>
      <c r="DX105" s="280"/>
      <c r="DY105" s="280"/>
      <c r="DZ105" s="280"/>
      <c r="EA105" s="280"/>
      <c r="EB105" s="280"/>
      <c r="EC105" s="280"/>
      <c r="ED105" s="280"/>
      <c r="EE105" s="280"/>
      <c r="EF105" s="280"/>
      <c r="EG105" s="280"/>
      <c r="EH105" s="280"/>
      <c r="EI105" s="280"/>
      <c r="EJ105" s="280"/>
      <c r="EK105" s="280"/>
      <c r="EL105" s="280"/>
      <c r="EM105" s="280"/>
      <c r="EN105" s="280"/>
      <c r="EO105" s="280"/>
      <c r="EP105" s="280"/>
      <c r="EQ105" s="280"/>
      <c r="ER105" s="280"/>
      <c r="ES105" s="280"/>
      <c r="ET105" s="280"/>
      <c r="EU105" s="280"/>
      <c r="EV105" s="280"/>
      <c r="EW105" s="280"/>
      <c r="EX105" s="280"/>
      <c r="EY105" s="280"/>
      <c r="EZ105" s="280"/>
      <c r="FA105" s="280"/>
      <c r="FB105" s="280"/>
      <c r="FC105" s="280"/>
      <c r="FD105" s="280"/>
      <c r="FE105" s="280"/>
      <c r="FF105" s="280"/>
      <c r="FG105" s="280"/>
      <c r="FH105" s="280"/>
      <c r="FI105" s="280"/>
      <c r="FJ105" s="280"/>
      <c r="FK105" s="280"/>
      <c r="FL105" s="280"/>
      <c r="FM105" s="280"/>
      <c r="FN105" s="280"/>
      <c r="FO105" s="280"/>
      <c r="FP105" s="280"/>
      <c r="FQ105" s="280"/>
      <c r="FR105" s="280"/>
      <c r="FS105" s="280"/>
      <c r="FT105" s="280"/>
      <c r="FU105" s="280"/>
      <c r="FV105" s="280"/>
      <c r="FW105" s="280"/>
      <c r="FX105" s="280"/>
      <c r="FY105" s="280"/>
      <c r="FZ105" s="280"/>
      <c r="GA105" s="280"/>
      <c r="GB105" s="280"/>
      <c r="GC105" s="280"/>
      <c r="GD105" s="280"/>
      <c r="GE105" s="280"/>
      <c r="GF105" s="280"/>
      <c r="GG105" s="280"/>
      <c r="GH105" s="280"/>
      <c r="GI105" s="280"/>
      <c r="GJ105" s="280"/>
      <c r="GK105" s="280"/>
      <c r="GL105" s="280"/>
      <c r="GM105" s="280"/>
      <c r="GN105" s="280"/>
      <c r="GO105" s="280"/>
      <c r="GP105" s="280"/>
      <c r="GQ105" s="280"/>
      <c r="GR105" s="280"/>
      <c r="GS105" s="280"/>
      <c r="GT105" s="280"/>
      <c r="GU105" s="280"/>
      <c r="GV105" s="280"/>
      <c r="GW105" s="280"/>
      <c r="GX105" s="280"/>
      <c r="GY105" s="280"/>
      <c r="GZ105" s="280"/>
      <c r="HA105" s="280"/>
      <c r="HB105" s="280"/>
      <c r="HC105" s="280"/>
      <c r="HD105" s="280"/>
      <c r="HE105" s="280"/>
      <c r="HF105" s="280"/>
      <c r="HG105" s="280"/>
      <c r="HH105" s="280"/>
      <c r="HI105" s="280"/>
      <c r="HJ105" s="280"/>
      <c r="HK105" s="280"/>
      <c r="HL105" s="280"/>
      <c r="HM105" s="280"/>
      <c r="HN105" s="280"/>
      <c r="HO105" s="280"/>
      <c r="HP105" s="280"/>
      <c r="HQ105" s="280"/>
      <c r="HR105" s="280"/>
      <c r="HS105" s="280"/>
      <c r="HT105" s="280"/>
      <c r="HU105" s="280"/>
      <c r="HV105" s="280"/>
      <c r="HW105" s="280"/>
      <c r="HX105" s="280"/>
      <c r="HY105" s="280"/>
      <c r="HZ105" s="280"/>
      <c r="IA105" s="280"/>
      <c r="IB105" s="280"/>
      <c r="IC105" s="280"/>
      <c r="ID105" s="280"/>
      <c r="IE105" s="280"/>
      <c r="IF105" s="280"/>
      <c r="IG105" s="280"/>
      <c r="IH105" s="280"/>
      <c r="II105" s="280"/>
      <c r="IJ105" s="280"/>
      <c r="IK105" s="280"/>
      <c r="IL105" s="280"/>
      <c r="IM105" s="280"/>
      <c r="IN105" s="280"/>
      <c r="IO105" s="280"/>
      <c r="IP105" s="280"/>
      <c r="IQ105" s="280"/>
    </row>
    <row r="106" spans="1:251" s="270" customFormat="1" ht="24.75" customHeight="1">
      <c r="A106" s="933"/>
      <c r="B106" s="292" t="s">
        <v>401</v>
      </c>
      <c r="C106" s="272"/>
      <c r="D106" s="591"/>
      <c r="E106" s="288"/>
      <c r="F106" s="288"/>
      <c r="G106" s="288"/>
      <c r="H106" s="293"/>
      <c r="I106" s="288"/>
      <c r="J106" s="288"/>
      <c r="K106" s="288"/>
      <c r="L106" s="288"/>
      <c r="M106" s="288"/>
      <c r="N106" s="288"/>
      <c r="O106" s="288"/>
      <c r="P106" s="290"/>
      <c r="Q106" s="290"/>
      <c r="R106" s="290"/>
      <c r="S106" s="294"/>
      <c r="T106" s="290"/>
      <c r="U106" s="290"/>
      <c r="V106" s="290"/>
      <c r="W106" s="290"/>
      <c r="X106" s="290"/>
      <c r="Y106" s="290"/>
      <c r="Z106" s="291"/>
      <c r="AA106" s="278">
        <f t="shared" si="1"/>
        <v>0</v>
      </c>
      <c r="AB106" s="280"/>
      <c r="AC106" s="280"/>
      <c r="AD106" s="280"/>
      <c r="AE106" s="280"/>
      <c r="AF106" s="280"/>
      <c r="AG106" s="280"/>
      <c r="AH106" s="280"/>
      <c r="AI106" s="280"/>
      <c r="AJ106" s="280"/>
      <c r="AK106" s="280"/>
      <c r="AL106" s="280"/>
      <c r="AM106" s="280"/>
      <c r="AN106" s="280"/>
      <c r="AO106" s="280"/>
      <c r="AP106" s="280"/>
      <c r="AQ106" s="280"/>
      <c r="AR106" s="280"/>
      <c r="AS106" s="280"/>
      <c r="AT106" s="280"/>
      <c r="AU106" s="280"/>
      <c r="AV106" s="280"/>
      <c r="AW106" s="280"/>
      <c r="AX106" s="280"/>
      <c r="AY106" s="280"/>
      <c r="AZ106" s="280"/>
      <c r="BA106" s="280"/>
      <c r="BB106" s="280"/>
      <c r="BC106" s="280"/>
      <c r="BD106" s="280"/>
      <c r="BE106" s="280"/>
      <c r="BF106" s="280"/>
      <c r="BG106" s="280"/>
      <c r="BH106" s="280"/>
      <c r="BI106" s="280"/>
      <c r="BJ106" s="280"/>
      <c r="BK106" s="280"/>
      <c r="BL106" s="280"/>
      <c r="BM106" s="280"/>
      <c r="BN106" s="280"/>
      <c r="BO106" s="280"/>
      <c r="BP106" s="280"/>
      <c r="BQ106" s="280"/>
      <c r="BR106" s="280"/>
      <c r="BS106" s="280"/>
      <c r="BT106" s="280"/>
      <c r="BU106" s="280"/>
      <c r="BV106" s="280"/>
      <c r="BW106" s="280"/>
      <c r="BX106" s="280"/>
      <c r="BY106" s="280"/>
      <c r="BZ106" s="280"/>
      <c r="CA106" s="280"/>
      <c r="CB106" s="280"/>
      <c r="CC106" s="280"/>
      <c r="CD106" s="280"/>
      <c r="CE106" s="280"/>
      <c r="CF106" s="280"/>
      <c r="CG106" s="280"/>
      <c r="CH106" s="280"/>
      <c r="CI106" s="280"/>
      <c r="CJ106" s="280"/>
      <c r="CK106" s="280"/>
      <c r="CL106" s="280"/>
      <c r="CM106" s="280"/>
      <c r="CN106" s="280"/>
      <c r="CO106" s="280"/>
      <c r="CP106" s="280"/>
      <c r="CQ106" s="280"/>
      <c r="CR106" s="280"/>
      <c r="CS106" s="280"/>
      <c r="CT106" s="280"/>
      <c r="CU106" s="280"/>
      <c r="CV106" s="280"/>
      <c r="CW106" s="280"/>
      <c r="CX106" s="280"/>
      <c r="CY106" s="280"/>
      <c r="CZ106" s="280"/>
      <c r="DA106" s="280"/>
      <c r="DB106" s="280"/>
      <c r="DC106" s="280"/>
      <c r="DD106" s="280"/>
      <c r="DE106" s="280"/>
      <c r="DF106" s="280"/>
      <c r="DG106" s="280"/>
      <c r="DH106" s="280"/>
      <c r="DI106" s="280"/>
      <c r="DJ106" s="280"/>
      <c r="DK106" s="280"/>
      <c r="DL106" s="280"/>
      <c r="DM106" s="280"/>
      <c r="DN106" s="280"/>
      <c r="DO106" s="280"/>
      <c r="DP106" s="280"/>
      <c r="DQ106" s="280"/>
      <c r="DR106" s="280"/>
      <c r="DS106" s="280"/>
      <c r="DT106" s="280"/>
      <c r="DU106" s="280"/>
      <c r="DV106" s="280"/>
      <c r="DW106" s="280"/>
      <c r="DX106" s="280"/>
      <c r="DY106" s="280"/>
      <c r="DZ106" s="280"/>
      <c r="EA106" s="280"/>
      <c r="EB106" s="280"/>
      <c r="EC106" s="280"/>
      <c r="ED106" s="280"/>
      <c r="EE106" s="280"/>
      <c r="EF106" s="280"/>
      <c r="EG106" s="280"/>
      <c r="EH106" s="280"/>
      <c r="EI106" s="280"/>
      <c r="EJ106" s="280"/>
      <c r="EK106" s="280"/>
      <c r="EL106" s="280"/>
      <c r="EM106" s="280"/>
      <c r="EN106" s="280"/>
      <c r="EO106" s="280"/>
      <c r="EP106" s="280"/>
      <c r="EQ106" s="280"/>
      <c r="ER106" s="280"/>
      <c r="ES106" s="280"/>
      <c r="ET106" s="280"/>
      <c r="EU106" s="280"/>
      <c r="EV106" s="280"/>
      <c r="EW106" s="280"/>
      <c r="EX106" s="280"/>
      <c r="EY106" s="280"/>
      <c r="EZ106" s="280"/>
      <c r="FA106" s="280"/>
      <c r="FB106" s="280"/>
      <c r="FC106" s="280"/>
      <c r="FD106" s="280"/>
      <c r="FE106" s="280"/>
      <c r="FF106" s="280"/>
      <c r="FG106" s="280"/>
      <c r="FH106" s="280"/>
      <c r="FI106" s="280"/>
      <c r="FJ106" s="280"/>
      <c r="FK106" s="280"/>
      <c r="FL106" s="280"/>
      <c r="FM106" s="280"/>
      <c r="FN106" s="280"/>
      <c r="FO106" s="280"/>
      <c r="FP106" s="280"/>
      <c r="FQ106" s="280"/>
      <c r="FR106" s="280"/>
      <c r="FS106" s="280"/>
      <c r="FT106" s="280"/>
      <c r="FU106" s="280"/>
      <c r="FV106" s="280"/>
      <c r="FW106" s="280"/>
      <c r="FX106" s="280"/>
      <c r="FY106" s="280"/>
      <c r="FZ106" s="280"/>
      <c r="GA106" s="280"/>
      <c r="GB106" s="280"/>
      <c r="GC106" s="280"/>
      <c r="GD106" s="280"/>
      <c r="GE106" s="280"/>
      <c r="GF106" s="280"/>
      <c r="GG106" s="280"/>
      <c r="GH106" s="280"/>
      <c r="GI106" s="280"/>
      <c r="GJ106" s="280"/>
      <c r="GK106" s="280"/>
      <c r="GL106" s="280"/>
      <c r="GM106" s="280"/>
      <c r="GN106" s="280"/>
      <c r="GO106" s="280"/>
      <c r="GP106" s="280"/>
      <c r="GQ106" s="280"/>
      <c r="GR106" s="280"/>
      <c r="GS106" s="280"/>
      <c r="GT106" s="280"/>
      <c r="GU106" s="280"/>
      <c r="GV106" s="280"/>
      <c r="GW106" s="280"/>
      <c r="GX106" s="280"/>
      <c r="GY106" s="280"/>
      <c r="GZ106" s="280"/>
      <c r="HA106" s="280"/>
      <c r="HB106" s="280"/>
      <c r="HC106" s="280"/>
      <c r="HD106" s="280"/>
      <c r="HE106" s="280"/>
      <c r="HF106" s="280"/>
      <c r="HG106" s="280"/>
      <c r="HH106" s="280"/>
      <c r="HI106" s="280"/>
      <c r="HJ106" s="280"/>
      <c r="HK106" s="280"/>
      <c r="HL106" s="280"/>
      <c r="HM106" s="280"/>
      <c r="HN106" s="280"/>
      <c r="HO106" s="280"/>
      <c r="HP106" s="280"/>
      <c r="HQ106" s="280"/>
      <c r="HR106" s="280"/>
      <c r="HS106" s="280"/>
      <c r="HT106" s="280"/>
      <c r="HU106" s="280"/>
      <c r="HV106" s="280"/>
      <c r="HW106" s="280"/>
      <c r="HX106" s="280"/>
      <c r="HY106" s="280"/>
      <c r="HZ106" s="280"/>
      <c r="IA106" s="280"/>
      <c r="IB106" s="280"/>
      <c r="IC106" s="280"/>
      <c r="ID106" s="280"/>
      <c r="IE106" s="280"/>
      <c r="IF106" s="280"/>
      <c r="IG106" s="280"/>
      <c r="IH106" s="280"/>
      <c r="II106" s="280"/>
      <c r="IJ106" s="280"/>
      <c r="IK106" s="280"/>
      <c r="IL106" s="280"/>
      <c r="IM106" s="280"/>
      <c r="IN106" s="280"/>
      <c r="IO106" s="280"/>
      <c r="IP106" s="280"/>
      <c r="IQ106" s="280"/>
    </row>
    <row r="107" spans="1:251" s="270" customFormat="1" ht="24.75" customHeight="1">
      <c r="A107" s="933"/>
      <c r="B107" s="292" t="s">
        <v>402</v>
      </c>
      <c r="C107" s="272"/>
      <c r="D107" s="591"/>
      <c r="E107" s="288"/>
      <c r="F107" s="288"/>
      <c r="G107" s="288"/>
      <c r="H107" s="293"/>
      <c r="I107" s="288"/>
      <c r="J107" s="288"/>
      <c r="K107" s="288"/>
      <c r="L107" s="288"/>
      <c r="M107" s="288"/>
      <c r="N107" s="288"/>
      <c r="O107" s="288"/>
      <c r="P107" s="290"/>
      <c r="Q107" s="290"/>
      <c r="R107" s="290"/>
      <c r="S107" s="294"/>
      <c r="T107" s="290"/>
      <c r="U107" s="290"/>
      <c r="V107" s="290"/>
      <c r="W107" s="290"/>
      <c r="X107" s="290"/>
      <c r="Y107" s="290"/>
      <c r="Z107" s="291"/>
      <c r="AA107" s="278">
        <f t="shared" si="1"/>
        <v>0</v>
      </c>
      <c r="AB107" s="280"/>
      <c r="AC107" s="280"/>
      <c r="AD107" s="280"/>
      <c r="AE107" s="280"/>
      <c r="AF107" s="280"/>
      <c r="AG107" s="280"/>
      <c r="AH107" s="280"/>
      <c r="AI107" s="280"/>
      <c r="AJ107" s="280"/>
      <c r="AK107" s="280"/>
      <c r="AL107" s="280"/>
      <c r="AM107" s="280"/>
      <c r="AN107" s="280"/>
      <c r="AO107" s="280"/>
      <c r="AP107" s="280"/>
      <c r="AQ107" s="280"/>
      <c r="AR107" s="280"/>
      <c r="AS107" s="280"/>
      <c r="AT107" s="280"/>
      <c r="AU107" s="280"/>
      <c r="AV107" s="280"/>
      <c r="AW107" s="280"/>
      <c r="AX107" s="280"/>
      <c r="AY107" s="280"/>
      <c r="AZ107" s="280"/>
      <c r="BA107" s="280"/>
      <c r="BB107" s="280"/>
      <c r="BC107" s="280"/>
      <c r="BD107" s="280"/>
      <c r="BE107" s="280"/>
      <c r="BF107" s="280"/>
      <c r="BG107" s="280"/>
      <c r="BH107" s="280"/>
      <c r="BI107" s="280"/>
      <c r="BJ107" s="280"/>
      <c r="BK107" s="280"/>
      <c r="BL107" s="280"/>
      <c r="BM107" s="280"/>
      <c r="BN107" s="280"/>
      <c r="BO107" s="280"/>
      <c r="BP107" s="280"/>
      <c r="BQ107" s="280"/>
      <c r="BR107" s="280"/>
      <c r="BS107" s="280"/>
      <c r="BT107" s="280"/>
      <c r="BU107" s="280"/>
      <c r="BV107" s="280"/>
      <c r="BW107" s="280"/>
      <c r="BX107" s="280"/>
      <c r="BY107" s="280"/>
      <c r="BZ107" s="280"/>
      <c r="CA107" s="280"/>
      <c r="CB107" s="280"/>
      <c r="CC107" s="280"/>
      <c r="CD107" s="280"/>
      <c r="CE107" s="280"/>
      <c r="CF107" s="280"/>
      <c r="CG107" s="280"/>
      <c r="CH107" s="280"/>
      <c r="CI107" s="280"/>
      <c r="CJ107" s="280"/>
      <c r="CK107" s="280"/>
      <c r="CL107" s="280"/>
      <c r="CM107" s="280"/>
      <c r="CN107" s="280"/>
      <c r="CO107" s="280"/>
      <c r="CP107" s="280"/>
      <c r="CQ107" s="280"/>
      <c r="CR107" s="280"/>
      <c r="CS107" s="280"/>
      <c r="CT107" s="280"/>
      <c r="CU107" s="280"/>
      <c r="CV107" s="280"/>
      <c r="CW107" s="280"/>
      <c r="CX107" s="280"/>
      <c r="CY107" s="280"/>
      <c r="CZ107" s="280"/>
      <c r="DA107" s="280"/>
      <c r="DB107" s="280"/>
      <c r="DC107" s="280"/>
      <c r="DD107" s="280"/>
      <c r="DE107" s="280"/>
      <c r="DF107" s="280"/>
      <c r="DG107" s="280"/>
      <c r="DH107" s="280"/>
      <c r="DI107" s="280"/>
      <c r="DJ107" s="280"/>
      <c r="DK107" s="280"/>
      <c r="DL107" s="280"/>
      <c r="DM107" s="280"/>
      <c r="DN107" s="280"/>
      <c r="DO107" s="280"/>
      <c r="DP107" s="280"/>
      <c r="DQ107" s="280"/>
      <c r="DR107" s="280"/>
      <c r="DS107" s="280"/>
      <c r="DT107" s="280"/>
      <c r="DU107" s="280"/>
      <c r="DV107" s="280"/>
      <c r="DW107" s="280"/>
      <c r="DX107" s="280"/>
      <c r="DY107" s="280"/>
      <c r="DZ107" s="280"/>
      <c r="EA107" s="280"/>
      <c r="EB107" s="280"/>
      <c r="EC107" s="280"/>
      <c r="ED107" s="280"/>
      <c r="EE107" s="280"/>
      <c r="EF107" s="280"/>
      <c r="EG107" s="280"/>
      <c r="EH107" s="280"/>
      <c r="EI107" s="280"/>
      <c r="EJ107" s="280"/>
      <c r="EK107" s="280"/>
      <c r="EL107" s="280"/>
      <c r="EM107" s="280"/>
      <c r="EN107" s="280"/>
      <c r="EO107" s="280"/>
      <c r="EP107" s="280"/>
      <c r="EQ107" s="280"/>
      <c r="ER107" s="280"/>
      <c r="ES107" s="280"/>
      <c r="ET107" s="280"/>
      <c r="EU107" s="280"/>
      <c r="EV107" s="280"/>
      <c r="EW107" s="280"/>
      <c r="EX107" s="280"/>
      <c r="EY107" s="280"/>
      <c r="EZ107" s="280"/>
      <c r="FA107" s="280"/>
      <c r="FB107" s="280"/>
      <c r="FC107" s="280"/>
      <c r="FD107" s="280"/>
      <c r="FE107" s="280"/>
      <c r="FF107" s="280"/>
      <c r="FG107" s="280"/>
      <c r="FH107" s="280"/>
      <c r="FI107" s="280"/>
      <c r="FJ107" s="280"/>
      <c r="FK107" s="280"/>
      <c r="FL107" s="280"/>
      <c r="FM107" s="280"/>
      <c r="FN107" s="280"/>
      <c r="FO107" s="280"/>
      <c r="FP107" s="280"/>
      <c r="FQ107" s="280"/>
      <c r="FR107" s="280"/>
      <c r="FS107" s="280"/>
      <c r="FT107" s="280"/>
      <c r="FU107" s="280"/>
      <c r="FV107" s="280"/>
      <c r="FW107" s="280"/>
      <c r="FX107" s="280"/>
      <c r="FY107" s="280"/>
      <c r="FZ107" s="280"/>
      <c r="GA107" s="280"/>
      <c r="GB107" s="280"/>
      <c r="GC107" s="280"/>
      <c r="GD107" s="280"/>
      <c r="GE107" s="280"/>
      <c r="GF107" s="280"/>
      <c r="GG107" s="280"/>
      <c r="GH107" s="280"/>
      <c r="GI107" s="280"/>
      <c r="GJ107" s="280"/>
      <c r="GK107" s="280"/>
      <c r="GL107" s="280"/>
      <c r="GM107" s="280"/>
      <c r="GN107" s="280"/>
      <c r="GO107" s="280"/>
      <c r="GP107" s="280"/>
      <c r="GQ107" s="280"/>
      <c r="GR107" s="280"/>
      <c r="GS107" s="280"/>
      <c r="GT107" s="280"/>
      <c r="GU107" s="280"/>
      <c r="GV107" s="280"/>
      <c r="GW107" s="280"/>
      <c r="GX107" s="280"/>
      <c r="GY107" s="280"/>
      <c r="GZ107" s="280"/>
      <c r="HA107" s="280"/>
      <c r="HB107" s="280"/>
      <c r="HC107" s="280"/>
      <c r="HD107" s="280"/>
      <c r="HE107" s="280"/>
      <c r="HF107" s="280"/>
      <c r="HG107" s="280"/>
      <c r="HH107" s="280"/>
      <c r="HI107" s="280"/>
      <c r="HJ107" s="280"/>
      <c r="HK107" s="280"/>
      <c r="HL107" s="280"/>
      <c r="HM107" s="280"/>
      <c r="HN107" s="280"/>
      <c r="HO107" s="280"/>
      <c r="HP107" s="280"/>
      <c r="HQ107" s="280"/>
      <c r="HR107" s="280"/>
      <c r="HS107" s="280"/>
      <c r="HT107" s="280"/>
      <c r="HU107" s="280"/>
      <c r="HV107" s="280"/>
      <c r="HW107" s="280"/>
      <c r="HX107" s="280"/>
      <c r="HY107" s="280"/>
      <c r="HZ107" s="280"/>
      <c r="IA107" s="280"/>
      <c r="IB107" s="280"/>
      <c r="IC107" s="280"/>
      <c r="ID107" s="280"/>
      <c r="IE107" s="280"/>
      <c r="IF107" s="280"/>
      <c r="IG107" s="280"/>
      <c r="IH107" s="280"/>
      <c r="II107" s="280"/>
      <c r="IJ107" s="280"/>
      <c r="IK107" s="280"/>
      <c r="IL107" s="280"/>
      <c r="IM107" s="280"/>
      <c r="IN107" s="280"/>
      <c r="IO107" s="280"/>
      <c r="IP107" s="280"/>
      <c r="IQ107" s="280"/>
    </row>
    <row r="108" spans="1:251" s="270" customFormat="1" ht="24.75" customHeight="1">
      <c r="A108" s="933"/>
      <c r="B108" s="292" t="s">
        <v>403</v>
      </c>
      <c r="C108" s="272"/>
      <c r="D108" s="591"/>
      <c r="E108" s="288"/>
      <c r="F108" s="288"/>
      <c r="G108" s="288"/>
      <c r="H108" s="293"/>
      <c r="I108" s="288"/>
      <c r="J108" s="288"/>
      <c r="K108" s="288"/>
      <c r="L108" s="288"/>
      <c r="M108" s="288"/>
      <c r="N108" s="288"/>
      <c r="O108" s="288"/>
      <c r="P108" s="290"/>
      <c r="Q108" s="290"/>
      <c r="R108" s="290"/>
      <c r="S108" s="294"/>
      <c r="T108" s="290"/>
      <c r="U108" s="290"/>
      <c r="V108" s="290"/>
      <c r="W108" s="290"/>
      <c r="X108" s="290"/>
      <c r="Y108" s="290"/>
      <c r="Z108" s="291"/>
      <c r="AA108" s="278">
        <f t="shared" si="1"/>
        <v>0</v>
      </c>
      <c r="AB108" s="280"/>
      <c r="AC108" s="280"/>
      <c r="AD108" s="280"/>
      <c r="AE108" s="280"/>
      <c r="AF108" s="280"/>
      <c r="AG108" s="280"/>
      <c r="AH108" s="280"/>
      <c r="AI108" s="280"/>
      <c r="AJ108" s="280"/>
      <c r="AK108" s="280"/>
      <c r="AL108" s="280"/>
      <c r="AM108" s="280"/>
      <c r="AN108" s="280"/>
      <c r="AO108" s="280"/>
      <c r="AP108" s="280"/>
      <c r="AQ108" s="280"/>
      <c r="AR108" s="280"/>
      <c r="AS108" s="280"/>
      <c r="AT108" s="280"/>
      <c r="AU108" s="280"/>
      <c r="AV108" s="280"/>
      <c r="AW108" s="280"/>
      <c r="AX108" s="280"/>
      <c r="AY108" s="280"/>
      <c r="AZ108" s="280"/>
      <c r="BA108" s="280"/>
      <c r="BB108" s="280"/>
      <c r="BC108" s="280"/>
      <c r="BD108" s="280"/>
      <c r="BE108" s="280"/>
      <c r="BF108" s="280"/>
      <c r="BG108" s="280"/>
      <c r="BH108" s="280"/>
      <c r="BI108" s="280"/>
      <c r="BJ108" s="280"/>
      <c r="BK108" s="280"/>
      <c r="BL108" s="280"/>
      <c r="BM108" s="280"/>
      <c r="BN108" s="280"/>
      <c r="BO108" s="280"/>
      <c r="BP108" s="280"/>
      <c r="BQ108" s="280"/>
      <c r="BR108" s="280"/>
      <c r="BS108" s="280"/>
      <c r="BT108" s="280"/>
      <c r="BU108" s="280"/>
      <c r="BV108" s="280"/>
      <c r="BW108" s="280"/>
      <c r="BX108" s="280"/>
      <c r="BY108" s="280"/>
      <c r="BZ108" s="280"/>
      <c r="CA108" s="280"/>
      <c r="CB108" s="280"/>
      <c r="CC108" s="280"/>
      <c r="CD108" s="280"/>
      <c r="CE108" s="280"/>
      <c r="CF108" s="280"/>
      <c r="CG108" s="280"/>
      <c r="CH108" s="280"/>
      <c r="CI108" s="280"/>
      <c r="CJ108" s="280"/>
      <c r="CK108" s="280"/>
      <c r="CL108" s="280"/>
      <c r="CM108" s="280"/>
      <c r="CN108" s="280"/>
      <c r="CO108" s="280"/>
      <c r="CP108" s="280"/>
      <c r="CQ108" s="280"/>
      <c r="CR108" s="280"/>
      <c r="CS108" s="280"/>
      <c r="CT108" s="280"/>
      <c r="CU108" s="280"/>
      <c r="CV108" s="280"/>
      <c r="CW108" s="280"/>
      <c r="CX108" s="280"/>
      <c r="CY108" s="280"/>
      <c r="CZ108" s="280"/>
      <c r="DA108" s="280"/>
      <c r="DB108" s="280"/>
      <c r="DC108" s="280"/>
      <c r="DD108" s="280"/>
      <c r="DE108" s="280"/>
      <c r="DF108" s="280"/>
      <c r="DG108" s="280"/>
      <c r="DH108" s="280"/>
      <c r="DI108" s="280"/>
      <c r="DJ108" s="280"/>
      <c r="DK108" s="280"/>
      <c r="DL108" s="280"/>
      <c r="DM108" s="280"/>
      <c r="DN108" s="280"/>
      <c r="DO108" s="280"/>
      <c r="DP108" s="280"/>
      <c r="DQ108" s="280"/>
      <c r="DR108" s="280"/>
      <c r="DS108" s="280"/>
      <c r="DT108" s="280"/>
      <c r="DU108" s="280"/>
      <c r="DV108" s="280"/>
      <c r="DW108" s="280"/>
      <c r="DX108" s="280"/>
      <c r="DY108" s="280"/>
      <c r="DZ108" s="280"/>
      <c r="EA108" s="280"/>
      <c r="EB108" s="280"/>
      <c r="EC108" s="280"/>
      <c r="ED108" s="280"/>
      <c r="EE108" s="280"/>
      <c r="EF108" s="280"/>
      <c r="EG108" s="280"/>
      <c r="EH108" s="280"/>
      <c r="EI108" s="280"/>
      <c r="EJ108" s="280"/>
      <c r="EK108" s="280"/>
      <c r="EL108" s="280"/>
      <c r="EM108" s="280"/>
      <c r="EN108" s="280"/>
      <c r="EO108" s="280"/>
      <c r="EP108" s="280"/>
      <c r="EQ108" s="280"/>
      <c r="ER108" s="280"/>
      <c r="ES108" s="280"/>
      <c r="ET108" s="280"/>
      <c r="EU108" s="280"/>
      <c r="EV108" s="280"/>
      <c r="EW108" s="280"/>
      <c r="EX108" s="280"/>
      <c r="EY108" s="280"/>
      <c r="EZ108" s="280"/>
      <c r="FA108" s="280"/>
      <c r="FB108" s="280"/>
      <c r="FC108" s="280"/>
      <c r="FD108" s="280"/>
      <c r="FE108" s="280"/>
      <c r="FF108" s="280"/>
      <c r="FG108" s="280"/>
      <c r="FH108" s="280"/>
      <c r="FI108" s="280"/>
      <c r="FJ108" s="280"/>
      <c r="FK108" s="280"/>
      <c r="FL108" s="280"/>
      <c r="FM108" s="280"/>
      <c r="FN108" s="280"/>
      <c r="FO108" s="280"/>
      <c r="FP108" s="280"/>
      <c r="FQ108" s="280"/>
      <c r="FR108" s="280"/>
      <c r="FS108" s="280"/>
      <c r="FT108" s="280"/>
      <c r="FU108" s="280"/>
      <c r="FV108" s="280"/>
      <c r="FW108" s="280"/>
      <c r="FX108" s="280"/>
      <c r="FY108" s="280"/>
      <c r="FZ108" s="280"/>
      <c r="GA108" s="280"/>
      <c r="GB108" s="280"/>
      <c r="GC108" s="280"/>
      <c r="GD108" s="280"/>
      <c r="GE108" s="280"/>
      <c r="GF108" s="280"/>
      <c r="GG108" s="280"/>
      <c r="GH108" s="280"/>
      <c r="GI108" s="280"/>
      <c r="GJ108" s="280"/>
      <c r="GK108" s="280"/>
      <c r="GL108" s="280"/>
      <c r="GM108" s="280"/>
      <c r="GN108" s="280"/>
      <c r="GO108" s="280"/>
      <c r="GP108" s="280"/>
      <c r="GQ108" s="280"/>
      <c r="GR108" s="280"/>
      <c r="GS108" s="280"/>
      <c r="GT108" s="280"/>
      <c r="GU108" s="280"/>
      <c r="GV108" s="280"/>
      <c r="GW108" s="280"/>
      <c r="GX108" s="280"/>
      <c r="GY108" s="280"/>
      <c r="GZ108" s="280"/>
      <c r="HA108" s="280"/>
      <c r="HB108" s="280"/>
      <c r="HC108" s="280"/>
      <c r="HD108" s="280"/>
      <c r="HE108" s="280"/>
      <c r="HF108" s="280"/>
      <c r="HG108" s="280"/>
      <c r="HH108" s="280"/>
      <c r="HI108" s="280"/>
      <c r="HJ108" s="280"/>
      <c r="HK108" s="280"/>
      <c r="HL108" s="280"/>
      <c r="HM108" s="280"/>
      <c r="HN108" s="280"/>
      <c r="HO108" s="280"/>
      <c r="HP108" s="280"/>
      <c r="HQ108" s="280"/>
      <c r="HR108" s="280"/>
      <c r="HS108" s="280"/>
      <c r="HT108" s="280"/>
      <c r="HU108" s="280"/>
      <c r="HV108" s="280"/>
      <c r="HW108" s="280"/>
      <c r="HX108" s="280"/>
      <c r="HY108" s="280"/>
      <c r="HZ108" s="280"/>
      <c r="IA108" s="280"/>
      <c r="IB108" s="280"/>
      <c r="IC108" s="280"/>
      <c r="ID108" s="280"/>
      <c r="IE108" s="280"/>
      <c r="IF108" s="280"/>
      <c r="IG108" s="280"/>
      <c r="IH108" s="280"/>
      <c r="II108" s="280"/>
      <c r="IJ108" s="280"/>
      <c r="IK108" s="280"/>
      <c r="IL108" s="280"/>
      <c r="IM108" s="280"/>
      <c r="IN108" s="280"/>
      <c r="IO108" s="280"/>
      <c r="IP108" s="280"/>
      <c r="IQ108" s="280"/>
    </row>
    <row r="109" spans="1:251" s="270" customFormat="1" ht="24.75" customHeight="1">
      <c r="A109" s="934"/>
      <c r="B109" s="292" t="s">
        <v>404</v>
      </c>
      <c r="C109" s="272"/>
      <c r="D109" s="591"/>
      <c r="E109" s="288"/>
      <c r="F109" s="288"/>
      <c r="G109" s="288"/>
      <c r="H109" s="293"/>
      <c r="I109" s="288"/>
      <c r="J109" s="288"/>
      <c r="K109" s="288"/>
      <c r="L109" s="288"/>
      <c r="M109" s="288"/>
      <c r="N109" s="288"/>
      <c r="O109" s="288"/>
      <c r="P109" s="290"/>
      <c r="Q109" s="290"/>
      <c r="R109" s="290"/>
      <c r="S109" s="294"/>
      <c r="T109" s="290"/>
      <c r="U109" s="290"/>
      <c r="V109" s="290"/>
      <c r="W109" s="290"/>
      <c r="X109" s="290"/>
      <c r="Y109" s="290"/>
      <c r="Z109" s="291"/>
      <c r="AA109" s="278">
        <f t="shared" si="1"/>
        <v>0</v>
      </c>
      <c r="AB109" s="280"/>
      <c r="AC109" s="280"/>
      <c r="AD109" s="280"/>
      <c r="AE109" s="280"/>
      <c r="AF109" s="280"/>
      <c r="AG109" s="280"/>
      <c r="AH109" s="280"/>
      <c r="AI109" s="280"/>
      <c r="AJ109" s="280"/>
      <c r="AK109" s="280"/>
      <c r="AL109" s="280"/>
      <c r="AM109" s="280"/>
      <c r="AN109" s="280"/>
      <c r="AO109" s="280"/>
      <c r="AP109" s="280"/>
      <c r="AQ109" s="280"/>
      <c r="AR109" s="280"/>
      <c r="AS109" s="280"/>
      <c r="AT109" s="280"/>
      <c r="AU109" s="280"/>
      <c r="AV109" s="280"/>
      <c r="AW109" s="280"/>
      <c r="AX109" s="280"/>
      <c r="AY109" s="280"/>
      <c r="AZ109" s="280"/>
      <c r="BA109" s="280"/>
      <c r="BB109" s="280"/>
      <c r="BC109" s="280"/>
      <c r="BD109" s="280"/>
      <c r="BE109" s="280"/>
      <c r="BF109" s="280"/>
      <c r="BG109" s="280"/>
      <c r="BH109" s="280"/>
      <c r="BI109" s="280"/>
      <c r="BJ109" s="280"/>
      <c r="BK109" s="280"/>
      <c r="BL109" s="280"/>
      <c r="BM109" s="280"/>
      <c r="BN109" s="280"/>
      <c r="BO109" s="280"/>
      <c r="BP109" s="280"/>
      <c r="BQ109" s="280"/>
      <c r="BR109" s="280"/>
      <c r="BS109" s="280"/>
      <c r="BT109" s="280"/>
      <c r="BU109" s="280"/>
      <c r="BV109" s="280"/>
      <c r="BW109" s="280"/>
      <c r="BX109" s="280"/>
      <c r="BY109" s="280"/>
      <c r="BZ109" s="280"/>
      <c r="CA109" s="280"/>
      <c r="CB109" s="280"/>
      <c r="CC109" s="280"/>
      <c r="CD109" s="280"/>
      <c r="CE109" s="280"/>
      <c r="CF109" s="280"/>
      <c r="CG109" s="280"/>
      <c r="CH109" s="280"/>
      <c r="CI109" s="280"/>
      <c r="CJ109" s="280"/>
      <c r="CK109" s="280"/>
      <c r="CL109" s="280"/>
      <c r="CM109" s="280"/>
      <c r="CN109" s="280"/>
      <c r="CO109" s="280"/>
      <c r="CP109" s="280"/>
      <c r="CQ109" s="280"/>
      <c r="CR109" s="280"/>
      <c r="CS109" s="280"/>
      <c r="CT109" s="280"/>
      <c r="CU109" s="280"/>
      <c r="CV109" s="280"/>
      <c r="CW109" s="280"/>
      <c r="CX109" s="280"/>
      <c r="CY109" s="280"/>
      <c r="CZ109" s="280"/>
      <c r="DA109" s="280"/>
      <c r="DB109" s="280"/>
      <c r="DC109" s="280"/>
      <c r="DD109" s="280"/>
      <c r="DE109" s="280"/>
      <c r="DF109" s="280"/>
      <c r="DG109" s="280"/>
      <c r="DH109" s="280"/>
      <c r="DI109" s="280"/>
      <c r="DJ109" s="280"/>
      <c r="DK109" s="280"/>
      <c r="DL109" s="280"/>
      <c r="DM109" s="280"/>
      <c r="DN109" s="280"/>
      <c r="DO109" s="280"/>
      <c r="DP109" s="280"/>
      <c r="DQ109" s="280"/>
      <c r="DR109" s="280"/>
      <c r="DS109" s="280"/>
      <c r="DT109" s="280"/>
      <c r="DU109" s="280"/>
      <c r="DV109" s="280"/>
      <c r="DW109" s="280"/>
      <c r="DX109" s="280"/>
      <c r="DY109" s="280"/>
      <c r="DZ109" s="280"/>
      <c r="EA109" s="280"/>
      <c r="EB109" s="280"/>
      <c r="EC109" s="280"/>
      <c r="ED109" s="280"/>
      <c r="EE109" s="280"/>
      <c r="EF109" s="280"/>
      <c r="EG109" s="280"/>
      <c r="EH109" s="280"/>
      <c r="EI109" s="280"/>
      <c r="EJ109" s="280"/>
      <c r="EK109" s="280"/>
      <c r="EL109" s="280"/>
      <c r="EM109" s="280"/>
      <c r="EN109" s="280"/>
      <c r="EO109" s="280"/>
      <c r="EP109" s="280"/>
      <c r="EQ109" s="280"/>
      <c r="ER109" s="280"/>
      <c r="ES109" s="280"/>
      <c r="ET109" s="280"/>
      <c r="EU109" s="280"/>
      <c r="EV109" s="280"/>
      <c r="EW109" s="280"/>
      <c r="EX109" s="280"/>
      <c r="EY109" s="280"/>
      <c r="EZ109" s="280"/>
      <c r="FA109" s="280"/>
      <c r="FB109" s="280"/>
      <c r="FC109" s="280"/>
      <c r="FD109" s="280"/>
      <c r="FE109" s="280"/>
      <c r="FF109" s="280"/>
      <c r="FG109" s="280"/>
      <c r="FH109" s="280"/>
      <c r="FI109" s="280"/>
      <c r="FJ109" s="280"/>
      <c r="FK109" s="280"/>
      <c r="FL109" s="280"/>
      <c r="FM109" s="280"/>
      <c r="FN109" s="280"/>
      <c r="FO109" s="280"/>
      <c r="FP109" s="280"/>
      <c r="FQ109" s="280"/>
      <c r="FR109" s="280"/>
      <c r="FS109" s="280"/>
      <c r="FT109" s="280"/>
      <c r="FU109" s="280"/>
      <c r="FV109" s="280"/>
      <c r="FW109" s="280"/>
      <c r="FX109" s="280"/>
      <c r="FY109" s="280"/>
      <c r="FZ109" s="280"/>
      <c r="GA109" s="280"/>
      <c r="GB109" s="280"/>
      <c r="GC109" s="280"/>
      <c r="GD109" s="280"/>
      <c r="GE109" s="280"/>
      <c r="GF109" s="280"/>
      <c r="GG109" s="280"/>
      <c r="GH109" s="280"/>
      <c r="GI109" s="280"/>
      <c r="GJ109" s="280"/>
      <c r="GK109" s="280"/>
      <c r="GL109" s="280"/>
      <c r="GM109" s="280"/>
      <c r="GN109" s="280"/>
      <c r="GO109" s="280"/>
      <c r="GP109" s="280"/>
      <c r="GQ109" s="280"/>
      <c r="GR109" s="280"/>
      <c r="GS109" s="280"/>
      <c r="GT109" s="280"/>
      <c r="GU109" s="280"/>
      <c r="GV109" s="280"/>
      <c r="GW109" s="280"/>
      <c r="GX109" s="280"/>
      <c r="GY109" s="280"/>
      <c r="GZ109" s="280"/>
      <c r="HA109" s="280"/>
      <c r="HB109" s="280"/>
      <c r="HC109" s="280"/>
      <c r="HD109" s="280"/>
      <c r="HE109" s="280"/>
      <c r="HF109" s="280"/>
      <c r="HG109" s="280"/>
      <c r="HH109" s="280"/>
      <c r="HI109" s="280"/>
      <c r="HJ109" s="280"/>
      <c r="HK109" s="280"/>
      <c r="HL109" s="280"/>
      <c r="HM109" s="280"/>
      <c r="HN109" s="280"/>
      <c r="HO109" s="280"/>
      <c r="HP109" s="280"/>
      <c r="HQ109" s="280"/>
      <c r="HR109" s="280"/>
      <c r="HS109" s="280"/>
      <c r="HT109" s="280"/>
      <c r="HU109" s="280"/>
      <c r="HV109" s="280"/>
      <c r="HW109" s="280"/>
      <c r="HX109" s="280"/>
      <c r="HY109" s="280"/>
      <c r="HZ109" s="280"/>
      <c r="IA109" s="280"/>
      <c r="IB109" s="280"/>
      <c r="IC109" s="280"/>
      <c r="ID109" s="280"/>
      <c r="IE109" s="280"/>
      <c r="IF109" s="280"/>
      <c r="IG109" s="280"/>
      <c r="IH109" s="280"/>
      <c r="II109" s="280"/>
      <c r="IJ109" s="280"/>
      <c r="IK109" s="280"/>
      <c r="IL109" s="280"/>
      <c r="IM109" s="280"/>
      <c r="IN109" s="280"/>
      <c r="IO109" s="280"/>
      <c r="IP109" s="280"/>
      <c r="IQ109" s="280"/>
    </row>
    <row r="110" spans="1:251" s="270" customFormat="1" ht="24.75" customHeight="1">
      <c r="A110" s="296">
        <v>3</v>
      </c>
      <c r="B110" s="282" t="s">
        <v>354</v>
      </c>
      <c r="C110" s="272">
        <f>SUM(C111:C134)</f>
        <v>1064</v>
      </c>
      <c r="D110" s="591"/>
      <c r="E110" s="284">
        <f>SUM(E111:E134)</f>
        <v>80</v>
      </c>
      <c r="F110" s="275">
        <f>SUM(F111:F134)</f>
        <v>123</v>
      </c>
      <c r="G110" s="284">
        <f>SUM(G112:G134)</f>
        <v>34</v>
      </c>
      <c r="H110" s="293">
        <f aca="true" t="shared" si="10" ref="H110:N110">SUM(H111:H134)</f>
        <v>56</v>
      </c>
      <c r="I110" s="293">
        <f t="shared" si="10"/>
        <v>238</v>
      </c>
      <c r="J110" s="284">
        <f t="shared" si="10"/>
        <v>153</v>
      </c>
      <c r="K110" s="284">
        <f t="shared" si="10"/>
        <v>78</v>
      </c>
      <c r="L110" s="284">
        <f t="shared" si="10"/>
        <v>191</v>
      </c>
      <c r="M110" s="284">
        <f t="shared" si="10"/>
        <v>44</v>
      </c>
      <c r="N110" s="284">
        <f t="shared" si="10"/>
        <v>67</v>
      </c>
      <c r="O110" s="284"/>
      <c r="P110" s="276">
        <f>SUM(P111:P134)</f>
        <v>19703157</v>
      </c>
      <c r="Q110" s="276">
        <f aca="true" t="shared" si="11" ref="Q110:Z110">SUM(Q111:Q134)</f>
        <v>30274800</v>
      </c>
      <c r="R110" s="276">
        <f t="shared" si="11"/>
        <v>20328262</v>
      </c>
      <c r="S110" s="276">
        <f t="shared" si="11"/>
        <v>33293308</v>
      </c>
      <c r="T110" s="276">
        <f t="shared" si="11"/>
        <v>58087286</v>
      </c>
      <c r="U110" s="276">
        <f t="shared" si="11"/>
        <v>37283622</v>
      </c>
      <c r="V110" s="276">
        <f t="shared" si="11"/>
        <v>18993936</v>
      </c>
      <c r="W110" s="276">
        <f t="shared" si="11"/>
        <v>46721080</v>
      </c>
      <c r="X110" s="276">
        <f t="shared" si="11"/>
        <v>26058296</v>
      </c>
      <c r="Y110" s="276">
        <f t="shared" si="11"/>
        <v>39743780</v>
      </c>
      <c r="Z110" s="277">
        <f t="shared" si="11"/>
        <v>0</v>
      </c>
      <c r="AA110" s="278">
        <f t="shared" si="1"/>
        <v>330487527</v>
      </c>
      <c r="AB110" s="269"/>
      <c r="AC110" s="269"/>
      <c r="AD110" s="269"/>
      <c r="AE110" s="269"/>
      <c r="AF110" s="269"/>
      <c r="AG110" s="269"/>
      <c r="AH110" s="269"/>
      <c r="AI110" s="269"/>
      <c r="AJ110" s="269"/>
      <c r="AK110" s="269"/>
      <c r="AL110" s="269"/>
      <c r="AM110" s="269"/>
      <c r="AN110" s="269"/>
      <c r="AO110" s="269"/>
      <c r="AP110" s="269"/>
      <c r="AQ110" s="269"/>
      <c r="AR110" s="269"/>
      <c r="AS110" s="269"/>
      <c r="AT110" s="269"/>
      <c r="AU110" s="269"/>
      <c r="AV110" s="269"/>
      <c r="AW110" s="269"/>
      <c r="AX110" s="269"/>
      <c r="AY110" s="269"/>
      <c r="AZ110" s="269"/>
      <c r="BA110" s="269"/>
      <c r="BB110" s="269"/>
      <c r="BC110" s="269"/>
      <c r="BD110" s="269"/>
      <c r="BE110" s="269"/>
      <c r="BF110" s="269"/>
      <c r="BG110" s="269"/>
      <c r="BH110" s="269"/>
      <c r="BI110" s="269"/>
      <c r="BJ110" s="269"/>
      <c r="BK110" s="269"/>
      <c r="BL110" s="269"/>
      <c r="BM110" s="269"/>
      <c r="BN110" s="269"/>
      <c r="BO110" s="269"/>
      <c r="BP110" s="269"/>
      <c r="BQ110" s="269"/>
      <c r="BR110" s="269"/>
      <c r="BS110" s="269"/>
      <c r="BT110" s="269"/>
      <c r="BU110" s="269"/>
      <c r="BV110" s="269"/>
      <c r="BW110" s="269"/>
      <c r="BX110" s="269"/>
      <c r="BY110" s="269"/>
      <c r="BZ110" s="269"/>
      <c r="CA110" s="269"/>
      <c r="CB110" s="269"/>
      <c r="CC110" s="269"/>
      <c r="CD110" s="269"/>
      <c r="CE110" s="269"/>
      <c r="CF110" s="269"/>
      <c r="CG110" s="269"/>
      <c r="CH110" s="269"/>
      <c r="CI110" s="269"/>
      <c r="CJ110" s="269"/>
      <c r="CK110" s="269"/>
      <c r="CL110" s="269"/>
      <c r="CM110" s="269"/>
      <c r="CN110" s="269"/>
      <c r="CO110" s="269"/>
      <c r="CP110" s="269"/>
      <c r="CQ110" s="269"/>
      <c r="CR110" s="269"/>
      <c r="CS110" s="269"/>
      <c r="CT110" s="269"/>
      <c r="CU110" s="269"/>
      <c r="CV110" s="269"/>
      <c r="CW110" s="269"/>
      <c r="CX110" s="269"/>
      <c r="CY110" s="269"/>
      <c r="CZ110" s="269"/>
      <c r="DA110" s="269"/>
      <c r="DB110" s="269"/>
      <c r="DC110" s="269"/>
      <c r="DD110" s="269"/>
      <c r="DE110" s="269"/>
      <c r="DF110" s="269"/>
      <c r="DG110" s="269"/>
      <c r="DH110" s="269"/>
      <c r="DI110" s="269"/>
      <c r="DJ110" s="269"/>
      <c r="DK110" s="269"/>
      <c r="DL110" s="269"/>
      <c r="DM110" s="269"/>
      <c r="DN110" s="269"/>
      <c r="DO110" s="269"/>
      <c r="DP110" s="269"/>
      <c r="DQ110" s="269"/>
      <c r="DR110" s="269"/>
      <c r="DS110" s="269"/>
      <c r="DT110" s="269"/>
      <c r="DU110" s="269"/>
      <c r="DV110" s="269"/>
      <c r="DW110" s="269"/>
      <c r="DX110" s="269"/>
      <c r="DY110" s="269"/>
      <c r="DZ110" s="269"/>
      <c r="EA110" s="269"/>
      <c r="EB110" s="269"/>
      <c r="EC110" s="269"/>
      <c r="ED110" s="269"/>
      <c r="EE110" s="269"/>
      <c r="EF110" s="269"/>
      <c r="EG110" s="269"/>
      <c r="EH110" s="269"/>
      <c r="EI110" s="269"/>
      <c r="EJ110" s="269"/>
      <c r="EK110" s="269"/>
      <c r="EL110" s="269"/>
      <c r="EM110" s="269"/>
      <c r="EN110" s="269"/>
      <c r="EO110" s="269"/>
      <c r="EP110" s="269"/>
      <c r="EQ110" s="269"/>
      <c r="ER110" s="269"/>
      <c r="ES110" s="269"/>
      <c r="ET110" s="269"/>
      <c r="EU110" s="269"/>
      <c r="EV110" s="269"/>
      <c r="EW110" s="269"/>
      <c r="EX110" s="269"/>
      <c r="EY110" s="269"/>
      <c r="EZ110" s="269"/>
      <c r="FA110" s="269"/>
      <c r="FB110" s="269"/>
      <c r="FC110" s="269"/>
      <c r="FD110" s="269"/>
      <c r="FE110" s="269"/>
      <c r="FF110" s="269"/>
      <c r="FG110" s="269"/>
      <c r="FH110" s="269"/>
      <c r="FI110" s="269"/>
      <c r="FJ110" s="269"/>
      <c r="FK110" s="269"/>
      <c r="FL110" s="269"/>
      <c r="FM110" s="269"/>
      <c r="FN110" s="269"/>
      <c r="FO110" s="269"/>
      <c r="FP110" s="269"/>
      <c r="FQ110" s="269"/>
      <c r="FR110" s="269"/>
      <c r="FS110" s="269"/>
      <c r="FT110" s="269"/>
      <c r="FU110" s="269"/>
      <c r="FV110" s="269"/>
      <c r="FW110" s="269"/>
      <c r="FX110" s="269"/>
      <c r="FY110" s="269"/>
      <c r="FZ110" s="269"/>
      <c r="GA110" s="269"/>
      <c r="GB110" s="269"/>
      <c r="GC110" s="269"/>
      <c r="GD110" s="269"/>
      <c r="GE110" s="269"/>
      <c r="GF110" s="269"/>
      <c r="GG110" s="269"/>
      <c r="GH110" s="269"/>
      <c r="GI110" s="269"/>
      <c r="GJ110" s="269"/>
      <c r="GK110" s="269"/>
      <c r="GL110" s="269"/>
      <c r="GM110" s="269"/>
      <c r="GN110" s="269"/>
      <c r="GO110" s="269"/>
      <c r="GP110" s="269"/>
      <c r="GQ110" s="269"/>
      <c r="GR110" s="269"/>
      <c r="GS110" s="269"/>
      <c r="GT110" s="269"/>
      <c r="GU110" s="269"/>
      <c r="GV110" s="269"/>
      <c r="GW110" s="269"/>
      <c r="GX110" s="269"/>
      <c r="GY110" s="269"/>
      <c r="GZ110" s="269"/>
      <c r="HA110" s="269"/>
      <c r="HB110" s="269"/>
      <c r="HC110" s="269"/>
      <c r="HD110" s="269"/>
      <c r="HE110" s="269"/>
      <c r="HF110" s="269"/>
      <c r="HG110" s="269"/>
      <c r="HH110" s="269"/>
      <c r="HI110" s="269"/>
      <c r="HJ110" s="269"/>
      <c r="HK110" s="269"/>
      <c r="HL110" s="269"/>
      <c r="HM110" s="269"/>
      <c r="HN110" s="269"/>
      <c r="HO110" s="269"/>
      <c r="HP110" s="269"/>
      <c r="HQ110" s="269"/>
      <c r="HR110" s="269"/>
      <c r="HS110" s="269"/>
      <c r="HT110" s="269"/>
      <c r="HU110" s="269"/>
      <c r="HV110" s="269"/>
      <c r="HW110" s="269"/>
      <c r="HX110" s="269"/>
      <c r="HY110" s="269"/>
      <c r="HZ110" s="269"/>
      <c r="IA110" s="269"/>
      <c r="IB110" s="269"/>
      <c r="IC110" s="269"/>
      <c r="ID110" s="269"/>
      <c r="IE110" s="269"/>
      <c r="IF110" s="269"/>
      <c r="IG110" s="269"/>
      <c r="IH110" s="269"/>
      <c r="II110" s="269"/>
      <c r="IJ110" s="269"/>
      <c r="IK110" s="269"/>
      <c r="IL110" s="269"/>
      <c r="IM110" s="269"/>
      <c r="IN110" s="269"/>
      <c r="IO110" s="269"/>
      <c r="IP110" s="269"/>
      <c r="IQ110" s="269"/>
    </row>
    <row r="111" spans="1:251" s="270" customFormat="1" ht="55.5" customHeight="1">
      <c r="A111" s="932"/>
      <c r="B111" s="287" t="s">
        <v>405</v>
      </c>
      <c r="C111" s="272">
        <f>SUM(E111:O111)</f>
        <v>838</v>
      </c>
      <c r="D111" s="591">
        <v>243512</v>
      </c>
      <c r="E111" s="288">
        <v>75</v>
      </c>
      <c r="F111" s="288">
        <v>117</v>
      </c>
      <c r="G111" s="288"/>
      <c r="H111" s="289"/>
      <c r="I111" s="288">
        <v>233</v>
      </c>
      <c r="J111" s="288">
        <v>152</v>
      </c>
      <c r="K111" s="288">
        <v>78</v>
      </c>
      <c r="L111" s="288">
        <v>183</v>
      </c>
      <c r="M111" s="288"/>
      <c r="N111" s="288"/>
      <c r="O111" s="288"/>
      <c r="P111" s="290">
        <f>E111*$D$111</f>
        <v>18263400</v>
      </c>
      <c r="Q111" s="290">
        <f>F111*$D$111</f>
        <v>28490904</v>
      </c>
      <c r="R111" s="290">
        <f aca="true" t="shared" si="12" ref="R111:Z111">G111*$D$111</f>
        <v>0</v>
      </c>
      <c r="S111" s="290">
        <f t="shared" si="12"/>
        <v>0</v>
      </c>
      <c r="T111" s="290">
        <f t="shared" si="12"/>
        <v>56738296</v>
      </c>
      <c r="U111" s="290">
        <f t="shared" si="12"/>
        <v>37013824</v>
      </c>
      <c r="V111" s="290">
        <f t="shared" si="12"/>
        <v>18993936</v>
      </c>
      <c r="W111" s="290">
        <f t="shared" si="12"/>
        <v>44562696</v>
      </c>
      <c r="X111" s="290">
        <f t="shared" si="12"/>
        <v>0</v>
      </c>
      <c r="Y111" s="290">
        <f t="shared" si="12"/>
        <v>0</v>
      </c>
      <c r="Z111" s="290">
        <f t="shared" si="12"/>
        <v>0</v>
      </c>
      <c r="AA111" s="278">
        <f t="shared" si="1"/>
        <v>204063056</v>
      </c>
      <c r="AB111" s="280"/>
      <c r="AC111" s="280"/>
      <c r="AD111" s="280"/>
      <c r="AE111" s="280"/>
      <c r="AF111" s="280"/>
      <c r="AG111" s="280"/>
      <c r="AH111" s="280"/>
      <c r="AI111" s="280"/>
      <c r="AJ111" s="280"/>
      <c r="AK111" s="280"/>
      <c r="AL111" s="280"/>
      <c r="AM111" s="280"/>
      <c r="AN111" s="280"/>
      <c r="AO111" s="280"/>
      <c r="AP111" s="280"/>
      <c r="AQ111" s="280"/>
      <c r="AR111" s="280"/>
      <c r="AS111" s="280"/>
      <c r="AT111" s="280"/>
      <c r="AU111" s="280"/>
      <c r="AV111" s="280"/>
      <c r="AW111" s="280"/>
      <c r="AX111" s="280"/>
      <c r="AY111" s="280"/>
      <c r="AZ111" s="280"/>
      <c r="BA111" s="280"/>
      <c r="BB111" s="280"/>
      <c r="BC111" s="280"/>
      <c r="BD111" s="280"/>
      <c r="BE111" s="280"/>
      <c r="BF111" s="280"/>
      <c r="BG111" s="280"/>
      <c r="BH111" s="280"/>
      <c r="BI111" s="280"/>
      <c r="BJ111" s="280"/>
      <c r="BK111" s="280"/>
      <c r="BL111" s="280"/>
      <c r="BM111" s="280"/>
      <c r="BN111" s="280"/>
      <c r="BO111" s="280"/>
      <c r="BP111" s="280"/>
      <c r="BQ111" s="280"/>
      <c r="BR111" s="280"/>
      <c r="BS111" s="280"/>
      <c r="BT111" s="280"/>
      <c r="BU111" s="280"/>
      <c r="BV111" s="280"/>
      <c r="BW111" s="280"/>
      <c r="BX111" s="280"/>
      <c r="BY111" s="280"/>
      <c r="BZ111" s="280"/>
      <c r="CA111" s="280"/>
      <c r="CB111" s="280"/>
      <c r="CC111" s="280"/>
      <c r="CD111" s="280"/>
      <c r="CE111" s="280"/>
      <c r="CF111" s="280"/>
      <c r="CG111" s="280"/>
      <c r="CH111" s="280"/>
      <c r="CI111" s="280"/>
      <c r="CJ111" s="280"/>
      <c r="CK111" s="280"/>
      <c r="CL111" s="280"/>
      <c r="CM111" s="280"/>
      <c r="CN111" s="280"/>
      <c r="CO111" s="280"/>
      <c r="CP111" s="280"/>
      <c r="CQ111" s="280"/>
      <c r="CR111" s="280"/>
      <c r="CS111" s="280"/>
      <c r="CT111" s="280"/>
      <c r="CU111" s="280"/>
      <c r="CV111" s="280"/>
      <c r="CW111" s="280"/>
      <c r="CX111" s="280"/>
      <c r="CY111" s="280"/>
      <c r="CZ111" s="280"/>
      <c r="DA111" s="280"/>
      <c r="DB111" s="280"/>
      <c r="DC111" s="280"/>
      <c r="DD111" s="280"/>
      <c r="DE111" s="280"/>
      <c r="DF111" s="280"/>
      <c r="DG111" s="280"/>
      <c r="DH111" s="280"/>
      <c r="DI111" s="280"/>
      <c r="DJ111" s="280"/>
      <c r="DK111" s="280"/>
      <c r="DL111" s="280"/>
      <c r="DM111" s="280"/>
      <c r="DN111" s="280"/>
      <c r="DO111" s="280"/>
      <c r="DP111" s="280"/>
      <c r="DQ111" s="280"/>
      <c r="DR111" s="280"/>
      <c r="DS111" s="280"/>
      <c r="DT111" s="280"/>
      <c r="DU111" s="280"/>
      <c r="DV111" s="280"/>
      <c r="DW111" s="280"/>
      <c r="DX111" s="280"/>
      <c r="DY111" s="280"/>
      <c r="DZ111" s="280"/>
      <c r="EA111" s="280"/>
      <c r="EB111" s="280"/>
      <c r="EC111" s="280"/>
      <c r="ED111" s="280"/>
      <c r="EE111" s="280"/>
      <c r="EF111" s="280"/>
      <c r="EG111" s="280"/>
      <c r="EH111" s="280"/>
      <c r="EI111" s="280"/>
      <c r="EJ111" s="280"/>
      <c r="EK111" s="280"/>
      <c r="EL111" s="280"/>
      <c r="EM111" s="280"/>
      <c r="EN111" s="280"/>
      <c r="EO111" s="280"/>
      <c r="EP111" s="280"/>
      <c r="EQ111" s="280"/>
      <c r="ER111" s="280"/>
      <c r="ES111" s="280"/>
      <c r="ET111" s="280"/>
      <c r="EU111" s="280"/>
      <c r="EV111" s="280"/>
      <c r="EW111" s="280"/>
      <c r="EX111" s="280"/>
      <c r="EY111" s="280"/>
      <c r="EZ111" s="280"/>
      <c r="FA111" s="280"/>
      <c r="FB111" s="280"/>
      <c r="FC111" s="280"/>
      <c r="FD111" s="280"/>
      <c r="FE111" s="280"/>
      <c r="FF111" s="280"/>
      <c r="FG111" s="280"/>
      <c r="FH111" s="280"/>
      <c r="FI111" s="280"/>
      <c r="FJ111" s="280"/>
      <c r="FK111" s="280"/>
      <c r="FL111" s="280"/>
      <c r="FM111" s="280"/>
      <c r="FN111" s="280"/>
      <c r="FO111" s="280"/>
      <c r="FP111" s="280"/>
      <c r="FQ111" s="280"/>
      <c r="FR111" s="280"/>
      <c r="FS111" s="280"/>
      <c r="FT111" s="280"/>
      <c r="FU111" s="280"/>
      <c r="FV111" s="280"/>
      <c r="FW111" s="280"/>
      <c r="FX111" s="280"/>
      <c r="FY111" s="280"/>
      <c r="FZ111" s="280"/>
      <c r="GA111" s="280"/>
      <c r="GB111" s="280"/>
      <c r="GC111" s="280"/>
      <c r="GD111" s="280"/>
      <c r="GE111" s="280"/>
      <c r="GF111" s="280"/>
      <c r="GG111" s="280"/>
      <c r="GH111" s="280"/>
      <c r="GI111" s="280"/>
      <c r="GJ111" s="280"/>
      <c r="GK111" s="280"/>
      <c r="GL111" s="280"/>
      <c r="GM111" s="280"/>
      <c r="GN111" s="280"/>
      <c r="GO111" s="280"/>
      <c r="GP111" s="280"/>
      <c r="GQ111" s="280"/>
      <c r="GR111" s="280"/>
      <c r="GS111" s="280"/>
      <c r="GT111" s="280"/>
      <c r="GU111" s="280"/>
      <c r="GV111" s="280"/>
      <c r="GW111" s="280"/>
      <c r="GX111" s="280"/>
      <c r="GY111" s="280"/>
      <c r="GZ111" s="280"/>
      <c r="HA111" s="280"/>
      <c r="HB111" s="280"/>
      <c r="HC111" s="280"/>
      <c r="HD111" s="280"/>
      <c r="HE111" s="280"/>
      <c r="HF111" s="280"/>
      <c r="HG111" s="280"/>
      <c r="HH111" s="280"/>
      <c r="HI111" s="280"/>
      <c r="HJ111" s="280"/>
      <c r="HK111" s="280"/>
      <c r="HL111" s="280"/>
      <c r="HM111" s="280"/>
      <c r="HN111" s="280"/>
      <c r="HO111" s="280"/>
      <c r="HP111" s="280"/>
      <c r="HQ111" s="280"/>
      <c r="HR111" s="280"/>
      <c r="HS111" s="280"/>
      <c r="HT111" s="280"/>
      <c r="HU111" s="280"/>
      <c r="HV111" s="280"/>
      <c r="HW111" s="280"/>
      <c r="HX111" s="280"/>
      <c r="HY111" s="280"/>
      <c r="HZ111" s="280"/>
      <c r="IA111" s="280"/>
      <c r="IB111" s="280"/>
      <c r="IC111" s="280"/>
      <c r="ID111" s="280"/>
      <c r="IE111" s="280"/>
      <c r="IF111" s="280"/>
      <c r="IG111" s="280"/>
      <c r="IH111" s="280"/>
      <c r="II111" s="280"/>
      <c r="IJ111" s="280"/>
      <c r="IK111" s="280"/>
      <c r="IL111" s="280"/>
      <c r="IM111" s="280"/>
      <c r="IN111" s="280"/>
      <c r="IO111" s="280"/>
      <c r="IP111" s="280"/>
      <c r="IQ111" s="280"/>
    </row>
    <row r="112" spans="1:251" s="270" customFormat="1" ht="51" customHeight="1">
      <c r="A112" s="933"/>
      <c r="B112" s="287" t="s">
        <v>458</v>
      </c>
      <c r="C112" s="272">
        <f>SUM(E112:O112)</f>
        <v>195</v>
      </c>
      <c r="D112" s="591">
        <v>592234</v>
      </c>
      <c r="E112" s="288"/>
      <c r="F112" s="288"/>
      <c r="G112" s="288">
        <v>31</v>
      </c>
      <c r="H112" s="289">
        <v>54</v>
      </c>
      <c r="I112" s="288"/>
      <c r="J112" s="288"/>
      <c r="K112" s="288"/>
      <c r="L112" s="288"/>
      <c r="M112" s="288">
        <v>44</v>
      </c>
      <c r="N112" s="288">
        <v>66</v>
      </c>
      <c r="O112" s="288"/>
      <c r="P112" s="290">
        <f>E112*$D$112</f>
        <v>0</v>
      </c>
      <c r="Q112" s="290">
        <f aca="true" t="shared" si="13" ref="Q112:Z112">F112*$D$112</f>
        <v>0</v>
      </c>
      <c r="R112" s="290">
        <f>G112*$D$112</f>
        <v>18359254</v>
      </c>
      <c r="S112" s="290">
        <f t="shared" si="13"/>
        <v>31980636</v>
      </c>
      <c r="T112" s="290">
        <f t="shared" si="13"/>
        <v>0</v>
      </c>
      <c r="U112" s="290">
        <f t="shared" si="13"/>
        <v>0</v>
      </c>
      <c r="V112" s="290">
        <f t="shared" si="13"/>
        <v>0</v>
      </c>
      <c r="W112" s="290">
        <f t="shared" si="13"/>
        <v>0</v>
      </c>
      <c r="X112" s="290">
        <f t="shared" si="13"/>
        <v>26058296</v>
      </c>
      <c r="Y112" s="290">
        <f t="shared" si="13"/>
        <v>39087444</v>
      </c>
      <c r="Z112" s="290">
        <f t="shared" si="13"/>
        <v>0</v>
      </c>
      <c r="AA112" s="278">
        <f t="shared" si="1"/>
        <v>115485630</v>
      </c>
      <c r="AB112" s="280"/>
      <c r="AC112" s="280"/>
      <c r="AD112" s="280"/>
      <c r="AE112" s="280"/>
      <c r="AF112" s="280"/>
      <c r="AG112" s="280"/>
      <c r="AH112" s="280"/>
      <c r="AI112" s="280"/>
      <c r="AJ112" s="280"/>
      <c r="AK112" s="280"/>
      <c r="AL112" s="280"/>
      <c r="AM112" s="280"/>
      <c r="AN112" s="280"/>
      <c r="AO112" s="280"/>
      <c r="AP112" s="280"/>
      <c r="AQ112" s="280"/>
      <c r="AR112" s="280"/>
      <c r="AS112" s="280"/>
      <c r="AT112" s="280"/>
      <c r="AU112" s="280"/>
      <c r="AV112" s="280"/>
      <c r="AW112" s="280"/>
      <c r="AX112" s="280"/>
      <c r="AY112" s="280"/>
      <c r="AZ112" s="280"/>
      <c r="BA112" s="280"/>
      <c r="BB112" s="280"/>
      <c r="BC112" s="280"/>
      <c r="BD112" s="280"/>
      <c r="BE112" s="280"/>
      <c r="BF112" s="280"/>
      <c r="BG112" s="280"/>
      <c r="BH112" s="280"/>
      <c r="BI112" s="280"/>
      <c r="BJ112" s="280"/>
      <c r="BK112" s="280"/>
      <c r="BL112" s="280"/>
      <c r="BM112" s="280"/>
      <c r="BN112" s="280"/>
      <c r="BO112" s="280"/>
      <c r="BP112" s="280"/>
      <c r="BQ112" s="280"/>
      <c r="BR112" s="280"/>
      <c r="BS112" s="280"/>
      <c r="BT112" s="280"/>
      <c r="BU112" s="280"/>
      <c r="BV112" s="280"/>
      <c r="BW112" s="280"/>
      <c r="BX112" s="280"/>
      <c r="BY112" s="280"/>
      <c r="BZ112" s="280"/>
      <c r="CA112" s="280"/>
      <c r="CB112" s="280"/>
      <c r="CC112" s="280"/>
      <c r="CD112" s="280"/>
      <c r="CE112" s="280"/>
      <c r="CF112" s="280"/>
      <c r="CG112" s="280"/>
      <c r="CH112" s="280"/>
      <c r="CI112" s="280"/>
      <c r="CJ112" s="280"/>
      <c r="CK112" s="280"/>
      <c r="CL112" s="280"/>
      <c r="CM112" s="280"/>
      <c r="CN112" s="280"/>
      <c r="CO112" s="280"/>
      <c r="CP112" s="280"/>
      <c r="CQ112" s="280"/>
      <c r="CR112" s="280"/>
      <c r="CS112" s="280"/>
      <c r="CT112" s="280"/>
      <c r="CU112" s="280"/>
      <c r="CV112" s="280"/>
      <c r="CW112" s="280"/>
      <c r="CX112" s="280"/>
      <c r="CY112" s="280"/>
      <c r="CZ112" s="280"/>
      <c r="DA112" s="280"/>
      <c r="DB112" s="280"/>
      <c r="DC112" s="280"/>
      <c r="DD112" s="280"/>
      <c r="DE112" s="280"/>
      <c r="DF112" s="280"/>
      <c r="DG112" s="280"/>
      <c r="DH112" s="280"/>
      <c r="DI112" s="280"/>
      <c r="DJ112" s="280"/>
      <c r="DK112" s="280"/>
      <c r="DL112" s="280"/>
      <c r="DM112" s="280"/>
      <c r="DN112" s="280"/>
      <c r="DO112" s="280"/>
      <c r="DP112" s="280"/>
      <c r="DQ112" s="280"/>
      <c r="DR112" s="280"/>
      <c r="DS112" s="280"/>
      <c r="DT112" s="280"/>
      <c r="DU112" s="280"/>
      <c r="DV112" s="280"/>
      <c r="DW112" s="280"/>
      <c r="DX112" s="280"/>
      <c r="DY112" s="280"/>
      <c r="DZ112" s="280"/>
      <c r="EA112" s="280"/>
      <c r="EB112" s="280"/>
      <c r="EC112" s="280"/>
      <c r="ED112" s="280"/>
      <c r="EE112" s="280"/>
      <c r="EF112" s="280"/>
      <c r="EG112" s="280"/>
      <c r="EH112" s="280"/>
      <c r="EI112" s="280"/>
      <c r="EJ112" s="280"/>
      <c r="EK112" s="280"/>
      <c r="EL112" s="280"/>
      <c r="EM112" s="280"/>
      <c r="EN112" s="280"/>
      <c r="EO112" s="280"/>
      <c r="EP112" s="280"/>
      <c r="EQ112" s="280"/>
      <c r="ER112" s="280"/>
      <c r="ES112" s="280"/>
      <c r="ET112" s="280"/>
      <c r="EU112" s="280"/>
      <c r="EV112" s="280"/>
      <c r="EW112" s="280"/>
      <c r="EX112" s="280"/>
      <c r="EY112" s="280"/>
      <c r="EZ112" s="280"/>
      <c r="FA112" s="280"/>
      <c r="FB112" s="280"/>
      <c r="FC112" s="280"/>
      <c r="FD112" s="280"/>
      <c r="FE112" s="280"/>
      <c r="FF112" s="280"/>
      <c r="FG112" s="280"/>
      <c r="FH112" s="280"/>
      <c r="FI112" s="280"/>
      <c r="FJ112" s="280"/>
      <c r="FK112" s="280"/>
      <c r="FL112" s="280"/>
      <c r="FM112" s="280"/>
      <c r="FN112" s="280"/>
      <c r="FO112" s="280"/>
      <c r="FP112" s="280"/>
      <c r="FQ112" s="280"/>
      <c r="FR112" s="280"/>
      <c r="FS112" s="280"/>
      <c r="FT112" s="280"/>
      <c r="FU112" s="280"/>
      <c r="FV112" s="280"/>
      <c r="FW112" s="280"/>
      <c r="FX112" s="280"/>
      <c r="FY112" s="280"/>
      <c r="FZ112" s="280"/>
      <c r="GA112" s="280"/>
      <c r="GB112" s="280"/>
      <c r="GC112" s="280"/>
      <c r="GD112" s="280"/>
      <c r="GE112" s="280"/>
      <c r="GF112" s="280"/>
      <c r="GG112" s="280"/>
      <c r="GH112" s="280"/>
      <c r="GI112" s="280"/>
      <c r="GJ112" s="280"/>
      <c r="GK112" s="280"/>
      <c r="GL112" s="280"/>
      <c r="GM112" s="280"/>
      <c r="GN112" s="280"/>
      <c r="GO112" s="280"/>
      <c r="GP112" s="280"/>
      <c r="GQ112" s="280"/>
      <c r="GR112" s="280"/>
      <c r="GS112" s="280"/>
      <c r="GT112" s="280"/>
      <c r="GU112" s="280"/>
      <c r="GV112" s="280"/>
      <c r="GW112" s="280"/>
      <c r="GX112" s="280"/>
      <c r="GY112" s="280"/>
      <c r="GZ112" s="280"/>
      <c r="HA112" s="280"/>
      <c r="HB112" s="280"/>
      <c r="HC112" s="280"/>
      <c r="HD112" s="280"/>
      <c r="HE112" s="280"/>
      <c r="HF112" s="280"/>
      <c r="HG112" s="280"/>
      <c r="HH112" s="280"/>
      <c r="HI112" s="280"/>
      <c r="HJ112" s="280"/>
      <c r="HK112" s="280"/>
      <c r="HL112" s="280"/>
      <c r="HM112" s="280"/>
      <c r="HN112" s="280"/>
      <c r="HO112" s="280"/>
      <c r="HP112" s="280"/>
      <c r="HQ112" s="280"/>
      <c r="HR112" s="280"/>
      <c r="HS112" s="280"/>
      <c r="HT112" s="280"/>
      <c r="HU112" s="280"/>
      <c r="HV112" s="280"/>
      <c r="HW112" s="280"/>
      <c r="HX112" s="280"/>
      <c r="HY112" s="280"/>
      <c r="HZ112" s="280"/>
      <c r="IA112" s="280"/>
      <c r="IB112" s="280"/>
      <c r="IC112" s="280"/>
      <c r="ID112" s="280"/>
      <c r="IE112" s="280"/>
      <c r="IF112" s="280"/>
      <c r="IG112" s="280"/>
      <c r="IH112" s="280"/>
      <c r="II112" s="280"/>
      <c r="IJ112" s="280"/>
      <c r="IK112" s="280"/>
      <c r="IL112" s="280"/>
      <c r="IM112" s="280"/>
      <c r="IN112" s="280"/>
      <c r="IO112" s="280"/>
      <c r="IP112" s="280"/>
      <c r="IQ112" s="280"/>
    </row>
    <row r="113" spans="1:251" s="270" customFormat="1" ht="24.75" customHeight="1">
      <c r="A113" s="933"/>
      <c r="B113" s="292" t="s">
        <v>406</v>
      </c>
      <c r="C113" s="272"/>
      <c r="D113" s="591"/>
      <c r="E113" s="288"/>
      <c r="F113" s="288"/>
      <c r="G113" s="288"/>
      <c r="H113" s="293"/>
      <c r="I113" s="288"/>
      <c r="J113" s="288"/>
      <c r="K113" s="288"/>
      <c r="L113" s="288"/>
      <c r="M113" s="288"/>
      <c r="N113" s="288"/>
      <c r="O113" s="288"/>
      <c r="P113" s="290"/>
      <c r="Q113" s="290"/>
      <c r="R113" s="290"/>
      <c r="S113" s="294"/>
      <c r="T113" s="290"/>
      <c r="U113" s="290"/>
      <c r="V113" s="290"/>
      <c r="W113" s="290"/>
      <c r="X113" s="290"/>
      <c r="Y113" s="290"/>
      <c r="Z113" s="291"/>
      <c r="AA113" s="278">
        <f t="shared" si="1"/>
        <v>0</v>
      </c>
      <c r="AB113" s="280"/>
      <c r="AC113" s="280"/>
      <c r="AD113" s="280"/>
      <c r="AE113" s="280"/>
      <c r="AF113" s="280"/>
      <c r="AG113" s="280"/>
      <c r="AH113" s="280"/>
      <c r="AI113" s="280"/>
      <c r="AJ113" s="280"/>
      <c r="AK113" s="280"/>
      <c r="AL113" s="280"/>
      <c r="AM113" s="280"/>
      <c r="AN113" s="280"/>
      <c r="AO113" s="280"/>
      <c r="AP113" s="280"/>
      <c r="AQ113" s="280"/>
      <c r="AR113" s="280"/>
      <c r="AS113" s="280"/>
      <c r="AT113" s="280"/>
      <c r="AU113" s="280"/>
      <c r="AV113" s="280"/>
      <c r="AW113" s="280"/>
      <c r="AX113" s="280"/>
      <c r="AY113" s="280"/>
      <c r="AZ113" s="280"/>
      <c r="BA113" s="280"/>
      <c r="BB113" s="280"/>
      <c r="BC113" s="280"/>
      <c r="BD113" s="280"/>
      <c r="BE113" s="280"/>
      <c r="BF113" s="280"/>
      <c r="BG113" s="280"/>
      <c r="BH113" s="280"/>
      <c r="BI113" s="280"/>
      <c r="BJ113" s="280"/>
      <c r="BK113" s="280"/>
      <c r="BL113" s="280"/>
      <c r="BM113" s="280"/>
      <c r="BN113" s="280"/>
      <c r="BO113" s="280"/>
      <c r="BP113" s="280"/>
      <c r="BQ113" s="280"/>
      <c r="BR113" s="280"/>
      <c r="BS113" s="280"/>
      <c r="BT113" s="280"/>
      <c r="BU113" s="280"/>
      <c r="BV113" s="280"/>
      <c r="BW113" s="280"/>
      <c r="BX113" s="280"/>
      <c r="BY113" s="280"/>
      <c r="BZ113" s="280"/>
      <c r="CA113" s="280"/>
      <c r="CB113" s="280"/>
      <c r="CC113" s="280"/>
      <c r="CD113" s="280"/>
      <c r="CE113" s="280"/>
      <c r="CF113" s="280"/>
      <c r="CG113" s="280"/>
      <c r="CH113" s="280"/>
      <c r="CI113" s="280"/>
      <c r="CJ113" s="280"/>
      <c r="CK113" s="280"/>
      <c r="CL113" s="280"/>
      <c r="CM113" s="280"/>
      <c r="CN113" s="280"/>
      <c r="CO113" s="280"/>
      <c r="CP113" s="280"/>
      <c r="CQ113" s="280"/>
      <c r="CR113" s="280"/>
      <c r="CS113" s="280"/>
      <c r="CT113" s="280"/>
      <c r="CU113" s="280"/>
      <c r="CV113" s="280"/>
      <c r="CW113" s="280"/>
      <c r="CX113" s="280"/>
      <c r="CY113" s="280"/>
      <c r="CZ113" s="280"/>
      <c r="DA113" s="280"/>
      <c r="DB113" s="280"/>
      <c r="DC113" s="280"/>
      <c r="DD113" s="280"/>
      <c r="DE113" s="280"/>
      <c r="DF113" s="280"/>
      <c r="DG113" s="280"/>
      <c r="DH113" s="280"/>
      <c r="DI113" s="280"/>
      <c r="DJ113" s="280"/>
      <c r="DK113" s="280"/>
      <c r="DL113" s="280"/>
      <c r="DM113" s="280"/>
      <c r="DN113" s="280"/>
      <c r="DO113" s="280"/>
      <c r="DP113" s="280"/>
      <c r="DQ113" s="280"/>
      <c r="DR113" s="280"/>
      <c r="DS113" s="280"/>
      <c r="DT113" s="280"/>
      <c r="DU113" s="280"/>
      <c r="DV113" s="280"/>
      <c r="DW113" s="280"/>
      <c r="DX113" s="280"/>
      <c r="DY113" s="280"/>
      <c r="DZ113" s="280"/>
      <c r="EA113" s="280"/>
      <c r="EB113" s="280"/>
      <c r="EC113" s="280"/>
      <c r="ED113" s="280"/>
      <c r="EE113" s="280"/>
      <c r="EF113" s="280"/>
      <c r="EG113" s="280"/>
      <c r="EH113" s="280"/>
      <c r="EI113" s="280"/>
      <c r="EJ113" s="280"/>
      <c r="EK113" s="280"/>
      <c r="EL113" s="280"/>
      <c r="EM113" s="280"/>
      <c r="EN113" s="280"/>
      <c r="EO113" s="280"/>
      <c r="EP113" s="280"/>
      <c r="EQ113" s="280"/>
      <c r="ER113" s="280"/>
      <c r="ES113" s="280"/>
      <c r="ET113" s="280"/>
      <c r="EU113" s="280"/>
      <c r="EV113" s="280"/>
      <c r="EW113" s="280"/>
      <c r="EX113" s="280"/>
      <c r="EY113" s="280"/>
      <c r="EZ113" s="280"/>
      <c r="FA113" s="280"/>
      <c r="FB113" s="280"/>
      <c r="FC113" s="280"/>
      <c r="FD113" s="280"/>
      <c r="FE113" s="280"/>
      <c r="FF113" s="280"/>
      <c r="FG113" s="280"/>
      <c r="FH113" s="280"/>
      <c r="FI113" s="280"/>
      <c r="FJ113" s="280"/>
      <c r="FK113" s="280"/>
      <c r="FL113" s="280"/>
      <c r="FM113" s="280"/>
      <c r="FN113" s="280"/>
      <c r="FO113" s="280"/>
      <c r="FP113" s="280"/>
      <c r="FQ113" s="280"/>
      <c r="FR113" s="280"/>
      <c r="FS113" s="280"/>
      <c r="FT113" s="280"/>
      <c r="FU113" s="280"/>
      <c r="FV113" s="280"/>
      <c r="FW113" s="280"/>
      <c r="FX113" s="280"/>
      <c r="FY113" s="280"/>
      <c r="FZ113" s="280"/>
      <c r="GA113" s="280"/>
      <c r="GB113" s="280"/>
      <c r="GC113" s="280"/>
      <c r="GD113" s="280"/>
      <c r="GE113" s="280"/>
      <c r="GF113" s="280"/>
      <c r="GG113" s="280"/>
      <c r="GH113" s="280"/>
      <c r="GI113" s="280"/>
      <c r="GJ113" s="280"/>
      <c r="GK113" s="280"/>
      <c r="GL113" s="280"/>
      <c r="GM113" s="280"/>
      <c r="GN113" s="280"/>
      <c r="GO113" s="280"/>
      <c r="GP113" s="280"/>
      <c r="GQ113" s="280"/>
      <c r="GR113" s="280"/>
      <c r="GS113" s="280"/>
      <c r="GT113" s="280"/>
      <c r="GU113" s="280"/>
      <c r="GV113" s="280"/>
      <c r="GW113" s="280"/>
      <c r="GX113" s="280"/>
      <c r="GY113" s="280"/>
      <c r="GZ113" s="280"/>
      <c r="HA113" s="280"/>
      <c r="HB113" s="280"/>
      <c r="HC113" s="280"/>
      <c r="HD113" s="280"/>
      <c r="HE113" s="280"/>
      <c r="HF113" s="280"/>
      <c r="HG113" s="280"/>
      <c r="HH113" s="280"/>
      <c r="HI113" s="280"/>
      <c r="HJ113" s="280"/>
      <c r="HK113" s="280"/>
      <c r="HL113" s="280"/>
      <c r="HM113" s="280"/>
      <c r="HN113" s="280"/>
      <c r="HO113" s="280"/>
      <c r="HP113" s="280"/>
      <c r="HQ113" s="280"/>
      <c r="HR113" s="280"/>
      <c r="HS113" s="280"/>
      <c r="HT113" s="280"/>
      <c r="HU113" s="280"/>
      <c r="HV113" s="280"/>
      <c r="HW113" s="280"/>
      <c r="HX113" s="280"/>
      <c r="HY113" s="280"/>
      <c r="HZ113" s="280"/>
      <c r="IA113" s="280"/>
      <c r="IB113" s="280"/>
      <c r="IC113" s="280"/>
      <c r="ID113" s="280"/>
      <c r="IE113" s="280"/>
      <c r="IF113" s="280"/>
      <c r="IG113" s="280"/>
      <c r="IH113" s="280"/>
      <c r="II113" s="280"/>
      <c r="IJ113" s="280"/>
      <c r="IK113" s="280"/>
      <c r="IL113" s="280"/>
      <c r="IM113" s="280"/>
      <c r="IN113" s="280"/>
      <c r="IO113" s="280"/>
      <c r="IP113" s="280"/>
      <c r="IQ113" s="280"/>
    </row>
    <row r="114" spans="1:251" s="270" customFormat="1" ht="51" customHeight="1">
      <c r="A114" s="933"/>
      <c r="B114" s="295" t="s">
        <v>460</v>
      </c>
      <c r="C114" s="272">
        <f>SUM(E114:O114)</f>
        <v>6</v>
      </c>
      <c r="D114" s="591">
        <v>656336</v>
      </c>
      <c r="E114" s="288"/>
      <c r="F114" s="288"/>
      <c r="G114" s="288">
        <v>3</v>
      </c>
      <c r="H114" s="289">
        <v>2</v>
      </c>
      <c r="I114" s="288"/>
      <c r="J114" s="288"/>
      <c r="K114" s="288"/>
      <c r="L114" s="288"/>
      <c r="M114" s="288"/>
      <c r="N114" s="288">
        <v>1</v>
      </c>
      <c r="O114" s="288"/>
      <c r="P114" s="290"/>
      <c r="Q114" s="290"/>
      <c r="R114" s="290">
        <f>G114*$D$114</f>
        <v>1969008</v>
      </c>
      <c r="S114" s="290">
        <f>H114*$D$114</f>
        <v>1312672</v>
      </c>
      <c r="T114" s="290"/>
      <c r="U114" s="290"/>
      <c r="V114" s="290"/>
      <c r="W114" s="290"/>
      <c r="X114" s="290"/>
      <c r="Y114" s="290">
        <f>N114*$D$114</f>
        <v>656336</v>
      </c>
      <c r="Z114" s="291"/>
      <c r="AA114" s="278">
        <f>SUM(P114:Z114)</f>
        <v>3938016</v>
      </c>
      <c r="AB114" s="280"/>
      <c r="AC114" s="280"/>
      <c r="AD114" s="280"/>
      <c r="AE114" s="280"/>
      <c r="AF114" s="280"/>
      <c r="AG114" s="280"/>
      <c r="AH114" s="280"/>
      <c r="AI114" s="280"/>
      <c r="AJ114" s="280"/>
      <c r="AK114" s="280"/>
      <c r="AL114" s="280"/>
      <c r="AM114" s="280"/>
      <c r="AN114" s="280"/>
      <c r="AO114" s="280"/>
      <c r="AP114" s="280"/>
      <c r="AQ114" s="280"/>
      <c r="AR114" s="280"/>
      <c r="AS114" s="280"/>
      <c r="AT114" s="280"/>
      <c r="AU114" s="280"/>
      <c r="AV114" s="280"/>
      <c r="AW114" s="280"/>
      <c r="AX114" s="280"/>
      <c r="AY114" s="280"/>
      <c r="AZ114" s="280"/>
      <c r="BA114" s="280"/>
      <c r="BB114" s="280"/>
      <c r="BC114" s="280"/>
      <c r="BD114" s="280"/>
      <c r="BE114" s="280"/>
      <c r="BF114" s="280"/>
      <c r="BG114" s="280"/>
      <c r="BH114" s="280"/>
      <c r="BI114" s="280"/>
      <c r="BJ114" s="280"/>
      <c r="BK114" s="280"/>
      <c r="BL114" s="280"/>
      <c r="BM114" s="280"/>
      <c r="BN114" s="280"/>
      <c r="BO114" s="280"/>
      <c r="BP114" s="280"/>
      <c r="BQ114" s="280"/>
      <c r="BR114" s="280"/>
      <c r="BS114" s="280"/>
      <c r="BT114" s="280"/>
      <c r="BU114" s="280"/>
      <c r="BV114" s="280"/>
      <c r="BW114" s="280"/>
      <c r="BX114" s="280"/>
      <c r="BY114" s="280"/>
      <c r="BZ114" s="280"/>
      <c r="CA114" s="280"/>
      <c r="CB114" s="280"/>
      <c r="CC114" s="280"/>
      <c r="CD114" s="280"/>
      <c r="CE114" s="280"/>
      <c r="CF114" s="280"/>
      <c r="CG114" s="280"/>
      <c r="CH114" s="280"/>
      <c r="CI114" s="280"/>
      <c r="CJ114" s="280"/>
      <c r="CK114" s="280"/>
      <c r="CL114" s="280"/>
      <c r="CM114" s="280"/>
      <c r="CN114" s="280"/>
      <c r="CO114" s="280"/>
      <c r="CP114" s="280"/>
      <c r="CQ114" s="280"/>
      <c r="CR114" s="280"/>
      <c r="CS114" s="280"/>
      <c r="CT114" s="280"/>
      <c r="CU114" s="280"/>
      <c r="CV114" s="280"/>
      <c r="CW114" s="280"/>
      <c r="CX114" s="280"/>
      <c r="CY114" s="280"/>
      <c r="CZ114" s="280"/>
      <c r="DA114" s="280"/>
      <c r="DB114" s="280"/>
      <c r="DC114" s="280"/>
      <c r="DD114" s="280"/>
      <c r="DE114" s="280"/>
      <c r="DF114" s="280"/>
      <c r="DG114" s="280"/>
      <c r="DH114" s="280"/>
      <c r="DI114" s="280"/>
      <c r="DJ114" s="280"/>
      <c r="DK114" s="280"/>
      <c r="DL114" s="280"/>
      <c r="DM114" s="280"/>
      <c r="DN114" s="280"/>
      <c r="DO114" s="280"/>
      <c r="DP114" s="280"/>
      <c r="DQ114" s="280"/>
      <c r="DR114" s="280"/>
      <c r="DS114" s="280"/>
      <c r="DT114" s="280"/>
      <c r="DU114" s="280"/>
      <c r="DV114" s="280"/>
      <c r="DW114" s="280"/>
      <c r="DX114" s="280"/>
      <c r="DY114" s="280"/>
      <c r="DZ114" s="280"/>
      <c r="EA114" s="280"/>
      <c r="EB114" s="280"/>
      <c r="EC114" s="280"/>
      <c r="ED114" s="280"/>
      <c r="EE114" s="280"/>
      <c r="EF114" s="280"/>
      <c r="EG114" s="280"/>
      <c r="EH114" s="280"/>
      <c r="EI114" s="280"/>
      <c r="EJ114" s="280"/>
      <c r="EK114" s="280"/>
      <c r="EL114" s="280"/>
      <c r="EM114" s="280"/>
      <c r="EN114" s="280"/>
      <c r="EO114" s="280"/>
      <c r="EP114" s="280"/>
      <c r="EQ114" s="280"/>
      <c r="ER114" s="280"/>
      <c r="ES114" s="280"/>
      <c r="ET114" s="280"/>
      <c r="EU114" s="280"/>
      <c r="EV114" s="280"/>
      <c r="EW114" s="280"/>
      <c r="EX114" s="280"/>
      <c r="EY114" s="280"/>
      <c r="EZ114" s="280"/>
      <c r="FA114" s="280"/>
      <c r="FB114" s="280"/>
      <c r="FC114" s="280"/>
      <c r="FD114" s="280"/>
      <c r="FE114" s="280"/>
      <c r="FF114" s="280"/>
      <c r="FG114" s="280"/>
      <c r="FH114" s="280"/>
      <c r="FI114" s="280"/>
      <c r="FJ114" s="280"/>
      <c r="FK114" s="280"/>
      <c r="FL114" s="280"/>
      <c r="FM114" s="280"/>
      <c r="FN114" s="280"/>
      <c r="FO114" s="280"/>
      <c r="FP114" s="280"/>
      <c r="FQ114" s="280"/>
      <c r="FR114" s="280"/>
      <c r="FS114" s="280"/>
      <c r="FT114" s="280"/>
      <c r="FU114" s="280"/>
      <c r="FV114" s="280"/>
      <c r="FW114" s="280"/>
      <c r="FX114" s="280"/>
      <c r="FY114" s="280"/>
      <c r="FZ114" s="280"/>
      <c r="GA114" s="280"/>
      <c r="GB114" s="280"/>
      <c r="GC114" s="280"/>
      <c r="GD114" s="280"/>
      <c r="GE114" s="280"/>
      <c r="GF114" s="280"/>
      <c r="GG114" s="280"/>
      <c r="GH114" s="280"/>
      <c r="GI114" s="280"/>
      <c r="GJ114" s="280"/>
      <c r="GK114" s="280"/>
      <c r="GL114" s="280"/>
      <c r="GM114" s="280"/>
      <c r="GN114" s="280"/>
      <c r="GO114" s="280"/>
      <c r="GP114" s="280"/>
      <c r="GQ114" s="280"/>
      <c r="GR114" s="280"/>
      <c r="GS114" s="280"/>
      <c r="GT114" s="280"/>
      <c r="GU114" s="280"/>
      <c r="GV114" s="280"/>
      <c r="GW114" s="280"/>
      <c r="GX114" s="280"/>
      <c r="GY114" s="280"/>
      <c r="GZ114" s="280"/>
      <c r="HA114" s="280"/>
      <c r="HB114" s="280"/>
      <c r="HC114" s="280"/>
      <c r="HD114" s="280"/>
      <c r="HE114" s="280"/>
      <c r="HF114" s="280"/>
      <c r="HG114" s="280"/>
      <c r="HH114" s="280"/>
      <c r="HI114" s="280"/>
      <c r="HJ114" s="280"/>
      <c r="HK114" s="280"/>
      <c r="HL114" s="280"/>
      <c r="HM114" s="280"/>
      <c r="HN114" s="280"/>
      <c r="HO114" s="280"/>
      <c r="HP114" s="280"/>
      <c r="HQ114" s="280"/>
      <c r="HR114" s="280"/>
      <c r="HS114" s="280"/>
      <c r="HT114" s="280"/>
      <c r="HU114" s="280"/>
      <c r="HV114" s="280"/>
      <c r="HW114" s="280"/>
      <c r="HX114" s="280"/>
      <c r="HY114" s="280"/>
      <c r="HZ114" s="280"/>
      <c r="IA114" s="280"/>
      <c r="IB114" s="280"/>
      <c r="IC114" s="280"/>
      <c r="ID114" s="280"/>
      <c r="IE114" s="280"/>
      <c r="IF114" s="280"/>
      <c r="IG114" s="280"/>
      <c r="IH114" s="280"/>
      <c r="II114" s="280"/>
      <c r="IJ114" s="280"/>
      <c r="IK114" s="280"/>
      <c r="IL114" s="280"/>
      <c r="IM114" s="280"/>
      <c r="IN114" s="280"/>
      <c r="IO114" s="280"/>
      <c r="IP114" s="280"/>
      <c r="IQ114" s="280"/>
    </row>
    <row r="115" spans="1:251" s="270" customFormat="1" ht="24.75" customHeight="1">
      <c r="A115" s="933"/>
      <c r="B115" s="292" t="s">
        <v>407</v>
      </c>
      <c r="C115" s="272"/>
      <c r="D115" s="591"/>
      <c r="E115" s="288"/>
      <c r="F115" s="288"/>
      <c r="G115" s="288"/>
      <c r="H115" s="293"/>
      <c r="I115" s="288"/>
      <c r="J115" s="288"/>
      <c r="K115" s="288"/>
      <c r="L115" s="288"/>
      <c r="M115" s="288"/>
      <c r="N115" s="288"/>
      <c r="O115" s="288"/>
      <c r="P115" s="290"/>
      <c r="Q115" s="290"/>
      <c r="R115" s="290"/>
      <c r="S115" s="294"/>
      <c r="T115" s="290"/>
      <c r="U115" s="290"/>
      <c r="V115" s="290"/>
      <c r="W115" s="290"/>
      <c r="X115" s="290"/>
      <c r="Y115" s="290"/>
      <c r="Z115" s="291"/>
      <c r="AA115" s="278">
        <f t="shared" si="1"/>
        <v>0</v>
      </c>
      <c r="AB115" s="280"/>
      <c r="AC115" s="280"/>
      <c r="AD115" s="280"/>
      <c r="AE115" s="280"/>
      <c r="AF115" s="280"/>
      <c r="AG115" s="280"/>
      <c r="AH115" s="280"/>
      <c r="AI115" s="280"/>
      <c r="AJ115" s="280"/>
      <c r="AK115" s="280"/>
      <c r="AL115" s="280"/>
      <c r="AM115" s="280"/>
      <c r="AN115" s="280"/>
      <c r="AO115" s="280"/>
      <c r="AP115" s="280"/>
      <c r="AQ115" s="280"/>
      <c r="AR115" s="280"/>
      <c r="AS115" s="280"/>
      <c r="AT115" s="280"/>
      <c r="AU115" s="280"/>
      <c r="AV115" s="280"/>
      <c r="AW115" s="280"/>
      <c r="AX115" s="280"/>
      <c r="AY115" s="280"/>
      <c r="AZ115" s="280"/>
      <c r="BA115" s="280"/>
      <c r="BB115" s="280"/>
      <c r="BC115" s="280"/>
      <c r="BD115" s="280"/>
      <c r="BE115" s="280"/>
      <c r="BF115" s="280"/>
      <c r="BG115" s="280"/>
      <c r="BH115" s="280"/>
      <c r="BI115" s="280"/>
      <c r="BJ115" s="280"/>
      <c r="BK115" s="280"/>
      <c r="BL115" s="280"/>
      <c r="BM115" s="280"/>
      <c r="BN115" s="280"/>
      <c r="BO115" s="280"/>
      <c r="BP115" s="280"/>
      <c r="BQ115" s="280"/>
      <c r="BR115" s="280"/>
      <c r="BS115" s="280"/>
      <c r="BT115" s="280"/>
      <c r="BU115" s="280"/>
      <c r="BV115" s="280"/>
      <c r="BW115" s="280"/>
      <c r="BX115" s="280"/>
      <c r="BY115" s="280"/>
      <c r="BZ115" s="280"/>
      <c r="CA115" s="280"/>
      <c r="CB115" s="280"/>
      <c r="CC115" s="280"/>
      <c r="CD115" s="280"/>
      <c r="CE115" s="280"/>
      <c r="CF115" s="280"/>
      <c r="CG115" s="280"/>
      <c r="CH115" s="280"/>
      <c r="CI115" s="280"/>
      <c r="CJ115" s="280"/>
      <c r="CK115" s="280"/>
      <c r="CL115" s="280"/>
      <c r="CM115" s="280"/>
      <c r="CN115" s="280"/>
      <c r="CO115" s="280"/>
      <c r="CP115" s="280"/>
      <c r="CQ115" s="280"/>
      <c r="CR115" s="280"/>
      <c r="CS115" s="280"/>
      <c r="CT115" s="280"/>
      <c r="CU115" s="280"/>
      <c r="CV115" s="280"/>
      <c r="CW115" s="280"/>
      <c r="CX115" s="280"/>
      <c r="CY115" s="280"/>
      <c r="CZ115" s="280"/>
      <c r="DA115" s="280"/>
      <c r="DB115" s="280"/>
      <c r="DC115" s="280"/>
      <c r="DD115" s="280"/>
      <c r="DE115" s="280"/>
      <c r="DF115" s="280"/>
      <c r="DG115" s="280"/>
      <c r="DH115" s="280"/>
      <c r="DI115" s="280"/>
      <c r="DJ115" s="280"/>
      <c r="DK115" s="280"/>
      <c r="DL115" s="280"/>
      <c r="DM115" s="280"/>
      <c r="DN115" s="280"/>
      <c r="DO115" s="280"/>
      <c r="DP115" s="280"/>
      <c r="DQ115" s="280"/>
      <c r="DR115" s="280"/>
      <c r="DS115" s="280"/>
      <c r="DT115" s="280"/>
      <c r="DU115" s="280"/>
      <c r="DV115" s="280"/>
      <c r="DW115" s="280"/>
      <c r="DX115" s="280"/>
      <c r="DY115" s="280"/>
      <c r="DZ115" s="280"/>
      <c r="EA115" s="280"/>
      <c r="EB115" s="280"/>
      <c r="EC115" s="280"/>
      <c r="ED115" s="280"/>
      <c r="EE115" s="280"/>
      <c r="EF115" s="280"/>
      <c r="EG115" s="280"/>
      <c r="EH115" s="280"/>
      <c r="EI115" s="280"/>
      <c r="EJ115" s="280"/>
      <c r="EK115" s="280"/>
      <c r="EL115" s="280"/>
      <c r="EM115" s="280"/>
      <c r="EN115" s="280"/>
      <c r="EO115" s="280"/>
      <c r="EP115" s="280"/>
      <c r="EQ115" s="280"/>
      <c r="ER115" s="280"/>
      <c r="ES115" s="280"/>
      <c r="ET115" s="280"/>
      <c r="EU115" s="280"/>
      <c r="EV115" s="280"/>
      <c r="EW115" s="280"/>
      <c r="EX115" s="280"/>
      <c r="EY115" s="280"/>
      <c r="EZ115" s="280"/>
      <c r="FA115" s="280"/>
      <c r="FB115" s="280"/>
      <c r="FC115" s="280"/>
      <c r="FD115" s="280"/>
      <c r="FE115" s="280"/>
      <c r="FF115" s="280"/>
      <c r="FG115" s="280"/>
      <c r="FH115" s="280"/>
      <c r="FI115" s="280"/>
      <c r="FJ115" s="280"/>
      <c r="FK115" s="280"/>
      <c r="FL115" s="280"/>
      <c r="FM115" s="280"/>
      <c r="FN115" s="280"/>
      <c r="FO115" s="280"/>
      <c r="FP115" s="280"/>
      <c r="FQ115" s="280"/>
      <c r="FR115" s="280"/>
      <c r="FS115" s="280"/>
      <c r="FT115" s="280"/>
      <c r="FU115" s="280"/>
      <c r="FV115" s="280"/>
      <c r="FW115" s="280"/>
      <c r="FX115" s="280"/>
      <c r="FY115" s="280"/>
      <c r="FZ115" s="280"/>
      <c r="GA115" s="280"/>
      <c r="GB115" s="280"/>
      <c r="GC115" s="280"/>
      <c r="GD115" s="280"/>
      <c r="GE115" s="280"/>
      <c r="GF115" s="280"/>
      <c r="GG115" s="280"/>
      <c r="GH115" s="280"/>
      <c r="GI115" s="280"/>
      <c r="GJ115" s="280"/>
      <c r="GK115" s="280"/>
      <c r="GL115" s="280"/>
      <c r="GM115" s="280"/>
      <c r="GN115" s="280"/>
      <c r="GO115" s="280"/>
      <c r="GP115" s="280"/>
      <c r="GQ115" s="280"/>
      <c r="GR115" s="280"/>
      <c r="GS115" s="280"/>
      <c r="GT115" s="280"/>
      <c r="GU115" s="280"/>
      <c r="GV115" s="280"/>
      <c r="GW115" s="280"/>
      <c r="GX115" s="280"/>
      <c r="GY115" s="280"/>
      <c r="GZ115" s="280"/>
      <c r="HA115" s="280"/>
      <c r="HB115" s="280"/>
      <c r="HC115" s="280"/>
      <c r="HD115" s="280"/>
      <c r="HE115" s="280"/>
      <c r="HF115" s="280"/>
      <c r="HG115" s="280"/>
      <c r="HH115" s="280"/>
      <c r="HI115" s="280"/>
      <c r="HJ115" s="280"/>
      <c r="HK115" s="280"/>
      <c r="HL115" s="280"/>
      <c r="HM115" s="280"/>
      <c r="HN115" s="280"/>
      <c r="HO115" s="280"/>
      <c r="HP115" s="280"/>
      <c r="HQ115" s="280"/>
      <c r="HR115" s="280"/>
      <c r="HS115" s="280"/>
      <c r="HT115" s="280"/>
      <c r="HU115" s="280"/>
      <c r="HV115" s="280"/>
      <c r="HW115" s="280"/>
      <c r="HX115" s="280"/>
      <c r="HY115" s="280"/>
      <c r="HZ115" s="280"/>
      <c r="IA115" s="280"/>
      <c r="IB115" s="280"/>
      <c r="IC115" s="280"/>
      <c r="ID115" s="280"/>
      <c r="IE115" s="280"/>
      <c r="IF115" s="280"/>
      <c r="IG115" s="280"/>
      <c r="IH115" s="280"/>
      <c r="II115" s="280"/>
      <c r="IJ115" s="280"/>
      <c r="IK115" s="280"/>
      <c r="IL115" s="280"/>
      <c r="IM115" s="280"/>
      <c r="IN115" s="280"/>
      <c r="IO115" s="280"/>
      <c r="IP115" s="280"/>
      <c r="IQ115" s="280"/>
    </row>
    <row r="116" spans="1:251" s="270" customFormat="1" ht="24.75" customHeight="1">
      <c r="A116" s="933"/>
      <c r="B116" s="292" t="s">
        <v>408</v>
      </c>
      <c r="C116" s="272"/>
      <c r="D116" s="591"/>
      <c r="E116" s="288"/>
      <c r="F116" s="288"/>
      <c r="G116" s="288"/>
      <c r="H116" s="293"/>
      <c r="I116" s="288"/>
      <c r="J116" s="288"/>
      <c r="K116" s="288"/>
      <c r="L116" s="288"/>
      <c r="M116" s="288"/>
      <c r="N116" s="288"/>
      <c r="O116" s="288"/>
      <c r="P116" s="290"/>
      <c r="Q116" s="290"/>
      <c r="R116" s="290"/>
      <c r="S116" s="294"/>
      <c r="T116" s="290"/>
      <c r="U116" s="290"/>
      <c r="V116" s="290"/>
      <c r="W116" s="290"/>
      <c r="X116" s="290"/>
      <c r="Y116" s="290"/>
      <c r="Z116" s="291"/>
      <c r="AA116" s="278">
        <f t="shared" si="1"/>
        <v>0</v>
      </c>
      <c r="AB116" s="280"/>
      <c r="AC116" s="280"/>
      <c r="AD116" s="280"/>
      <c r="AE116" s="280"/>
      <c r="AF116" s="280"/>
      <c r="AG116" s="280"/>
      <c r="AH116" s="280"/>
      <c r="AI116" s="280"/>
      <c r="AJ116" s="280"/>
      <c r="AK116" s="280"/>
      <c r="AL116" s="280"/>
      <c r="AM116" s="280"/>
      <c r="AN116" s="280"/>
      <c r="AO116" s="280"/>
      <c r="AP116" s="280"/>
      <c r="AQ116" s="280"/>
      <c r="AR116" s="280"/>
      <c r="AS116" s="280"/>
      <c r="AT116" s="280"/>
      <c r="AU116" s="280"/>
      <c r="AV116" s="280"/>
      <c r="AW116" s="280"/>
      <c r="AX116" s="280"/>
      <c r="AY116" s="280"/>
      <c r="AZ116" s="280"/>
      <c r="BA116" s="280"/>
      <c r="BB116" s="280"/>
      <c r="BC116" s="280"/>
      <c r="BD116" s="280"/>
      <c r="BE116" s="280"/>
      <c r="BF116" s="280"/>
      <c r="BG116" s="280"/>
      <c r="BH116" s="280"/>
      <c r="BI116" s="280"/>
      <c r="BJ116" s="280"/>
      <c r="BK116" s="280"/>
      <c r="BL116" s="280"/>
      <c r="BM116" s="280"/>
      <c r="BN116" s="280"/>
      <c r="BO116" s="280"/>
      <c r="BP116" s="280"/>
      <c r="BQ116" s="280"/>
      <c r="BR116" s="280"/>
      <c r="BS116" s="280"/>
      <c r="BT116" s="280"/>
      <c r="BU116" s="280"/>
      <c r="BV116" s="280"/>
      <c r="BW116" s="280"/>
      <c r="BX116" s="280"/>
      <c r="BY116" s="280"/>
      <c r="BZ116" s="280"/>
      <c r="CA116" s="280"/>
      <c r="CB116" s="280"/>
      <c r="CC116" s="280"/>
      <c r="CD116" s="280"/>
      <c r="CE116" s="280"/>
      <c r="CF116" s="280"/>
      <c r="CG116" s="280"/>
      <c r="CH116" s="280"/>
      <c r="CI116" s="280"/>
      <c r="CJ116" s="280"/>
      <c r="CK116" s="280"/>
      <c r="CL116" s="280"/>
      <c r="CM116" s="280"/>
      <c r="CN116" s="280"/>
      <c r="CO116" s="280"/>
      <c r="CP116" s="280"/>
      <c r="CQ116" s="280"/>
      <c r="CR116" s="280"/>
      <c r="CS116" s="280"/>
      <c r="CT116" s="280"/>
      <c r="CU116" s="280"/>
      <c r="CV116" s="280"/>
      <c r="CW116" s="280"/>
      <c r="CX116" s="280"/>
      <c r="CY116" s="280"/>
      <c r="CZ116" s="280"/>
      <c r="DA116" s="280"/>
      <c r="DB116" s="280"/>
      <c r="DC116" s="280"/>
      <c r="DD116" s="280"/>
      <c r="DE116" s="280"/>
      <c r="DF116" s="280"/>
      <c r="DG116" s="280"/>
      <c r="DH116" s="280"/>
      <c r="DI116" s="280"/>
      <c r="DJ116" s="280"/>
      <c r="DK116" s="280"/>
      <c r="DL116" s="280"/>
      <c r="DM116" s="280"/>
      <c r="DN116" s="280"/>
      <c r="DO116" s="280"/>
      <c r="DP116" s="280"/>
      <c r="DQ116" s="280"/>
      <c r="DR116" s="280"/>
      <c r="DS116" s="280"/>
      <c r="DT116" s="280"/>
      <c r="DU116" s="280"/>
      <c r="DV116" s="280"/>
      <c r="DW116" s="280"/>
      <c r="DX116" s="280"/>
      <c r="DY116" s="280"/>
      <c r="DZ116" s="280"/>
      <c r="EA116" s="280"/>
      <c r="EB116" s="280"/>
      <c r="EC116" s="280"/>
      <c r="ED116" s="280"/>
      <c r="EE116" s="280"/>
      <c r="EF116" s="280"/>
      <c r="EG116" s="280"/>
      <c r="EH116" s="280"/>
      <c r="EI116" s="280"/>
      <c r="EJ116" s="280"/>
      <c r="EK116" s="280"/>
      <c r="EL116" s="280"/>
      <c r="EM116" s="280"/>
      <c r="EN116" s="280"/>
      <c r="EO116" s="280"/>
      <c r="EP116" s="280"/>
      <c r="EQ116" s="280"/>
      <c r="ER116" s="280"/>
      <c r="ES116" s="280"/>
      <c r="ET116" s="280"/>
      <c r="EU116" s="280"/>
      <c r="EV116" s="280"/>
      <c r="EW116" s="280"/>
      <c r="EX116" s="280"/>
      <c r="EY116" s="280"/>
      <c r="EZ116" s="280"/>
      <c r="FA116" s="280"/>
      <c r="FB116" s="280"/>
      <c r="FC116" s="280"/>
      <c r="FD116" s="280"/>
      <c r="FE116" s="280"/>
      <c r="FF116" s="280"/>
      <c r="FG116" s="280"/>
      <c r="FH116" s="280"/>
      <c r="FI116" s="280"/>
      <c r="FJ116" s="280"/>
      <c r="FK116" s="280"/>
      <c r="FL116" s="280"/>
      <c r="FM116" s="280"/>
      <c r="FN116" s="280"/>
      <c r="FO116" s="280"/>
      <c r="FP116" s="280"/>
      <c r="FQ116" s="280"/>
      <c r="FR116" s="280"/>
      <c r="FS116" s="280"/>
      <c r="FT116" s="280"/>
      <c r="FU116" s="280"/>
      <c r="FV116" s="280"/>
      <c r="FW116" s="280"/>
      <c r="FX116" s="280"/>
      <c r="FY116" s="280"/>
      <c r="FZ116" s="280"/>
      <c r="GA116" s="280"/>
      <c r="GB116" s="280"/>
      <c r="GC116" s="280"/>
      <c r="GD116" s="280"/>
      <c r="GE116" s="280"/>
      <c r="GF116" s="280"/>
      <c r="GG116" s="280"/>
      <c r="GH116" s="280"/>
      <c r="GI116" s="280"/>
      <c r="GJ116" s="280"/>
      <c r="GK116" s="280"/>
      <c r="GL116" s="280"/>
      <c r="GM116" s="280"/>
      <c r="GN116" s="280"/>
      <c r="GO116" s="280"/>
      <c r="GP116" s="280"/>
      <c r="GQ116" s="280"/>
      <c r="GR116" s="280"/>
      <c r="GS116" s="280"/>
      <c r="GT116" s="280"/>
      <c r="GU116" s="280"/>
      <c r="GV116" s="280"/>
      <c r="GW116" s="280"/>
      <c r="GX116" s="280"/>
      <c r="GY116" s="280"/>
      <c r="GZ116" s="280"/>
      <c r="HA116" s="280"/>
      <c r="HB116" s="280"/>
      <c r="HC116" s="280"/>
      <c r="HD116" s="280"/>
      <c r="HE116" s="280"/>
      <c r="HF116" s="280"/>
      <c r="HG116" s="280"/>
      <c r="HH116" s="280"/>
      <c r="HI116" s="280"/>
      <c r="HJ116" s="280"/>
      <c r="HK116" s="280"/>
      <c r="HL116" s="280"/>
      <c r="HM116" s="280"/>
      <c r="HN116" s="280"/>
      <c r="HO116" s="280"/>
      <c r="HP116" s="280"/>
      <c r="HQ116" s="280"/>
      <c r="HR116" s="280"/>
      <c r="HS116" s="280"/>
      <c r="HT116" s="280"/>
      <c r="HU116" s="280"/>
      <c r="HV116" s="280"/>
      <c r="HW116" s="280"/>
      <c r="HX116" s="280"/>
      <c r="HY116" s="280"/>
      <c r="HZ116" s="280"/>
      <c r="IA116" s="280"/>
      <c r="IB116" s="280"/>
      <c r="IC116" s="280"/>
      <c r="ID116" s="280"/>
      <c r="IE116" s="280"/>
      <c r="IF116" s="280"/>
      <c r="IG116" s="280"/>
      <c r="IH116" s="280"/>
      <c r="II116" s="280"/>
      <c r="IJ116" s="280"/>
      <c r="IK116" s="280"/>
      <c r="IL116" s="280"/>
      <c r="IM116" s="280"/>
      <c r="IN116" s="280"/>
      <c r="IO116" s="280"/>
      <c r="IP116" s="280"/>
      <c r="IQ116" s="280"/>
    </row>
    <row r="117" spans="1:251" s="270" customFormat="1" ht="101.25" customHeight="1">
      <c r="A117" s="933"/>
      <c r="B117" s="287" t="s">
        <v>409</v>
      </c>
      <c r="C117" s="272">
        <f>SUM(E117:O117)</f>
        <v>1</v>
      </c>
      <c r="D117" s="591">
        <v>360565</v>
      </c>
      <c r="E117" s="288">
        <v>1</v>
      </c>
      <c r="F117" s="288"/>
      <c r="G117" s="288"/>
      <c r="H117" s="293"/>
      <c r="I117" s="288"/>
      <c r="J117" s="288"/>
      <c r="K117" s="288"/>
      <c r="L117" s="288"/>
      <c r="M117" s="288"/>
      <c r="N117" s="288"/>
      <c r="O117" s="288"/>
      <c r="P117" s="290">
        <f>E117*$D$117</f>
        <v>360565</v>
      </c>
      <c r="Q117" s="290"/>
      <c r="R117" s="290"/>
      <c r="S117" s="294"/>
      <c r="T117" s="290"/>
      <c r="U117" s="290"/>
      <c r="V117" s="290"/>
      <c r="W117" s="290"/>
      <c r="X117" s="290"/>
      <c r="Y117" s="290"/>
      <c r="Z117" s="291"/>
      <c r="AA117" s="278">
        <f t="shared" si="1"/>
        <v>360565</v>
      </c>
      <c r="AB117" s="280"/>
      <c r="AC117" s="280"/>
      <c r="AD117" s="280"/>
      <c r="AE117" s="280"/>
      <c r="AF117" s="280"/>
      <c r="AG117" s="280"/>
      <c r="AH117" s="280"/>
      <c r="AI117" s="280"/>
      <c r="AJ117" s="280"/>
      <c r="AK117" s="280"/>
      <c r="AL117" s="280"/>
      <c r="AM117" s="280"/>
      <c r="AN117" s="280"/>
      <c r="AO117" s="280"/>
      <c r="AP117" s="280"/>
      <c r="AQ117" s="280"/>
      <c r="AR117" s="280"/>
      <c r="AS117" s="280"/>
      <c r="AT117" s="280"/>
      <c r="AU117" s="280"/>
      <c r="AV117" s="280"/>
      <c r="AW117" s="280"/>
      <c r="AX117" s="280"/>
      <c r="AY117" s="280"/>
      <c r="AZ117" s="280"/>
      <c r="BA117" s="280"/>
      <c r="BB117" s="280"/>
      <c r="BC117" s="280"/>
      <c r="BD117" s="280"/>
      <c r="BE117" s="280"/>
      <c r="BF117" s="280"/>
      <c r="BG117" s="280"/>
      <c r="BH117" s="280"/>
      <c r="BI117" s="280"/>
      <c r="BJ117" s="280"/>
      <c r="BK117" s="280"/>
      <c r="BL117" s="280"/>
      <c r="BM117" s="280"/>
      <c r="BN117" s="280"/>
      <c r="BO117" s="280"/>
      <c r="BP117" s="280"/>
      <c r="BQ117" s="280"/>
      <c r="BR117" s="280"/>
      <c r="BS117" s="280"/>
      <c r="BT117" s="280"/>
      <c r="BU117" s="280"/>
      <c r="BV117" s="280"/>
      <c r="BW117" s="280"/>
      <c r="BX117" s="280"/>
      <c r="BY117" s="280"/>
      <c r="BZ117" s="280"/>
      <c r="CA117" s="280"/>
      <c r="CB117" s="280"/>
      <c r="CC117" s="280"/>
      <c r="CD117" s="280"/>
      <c r="CE117" s="280"/>
      <c r="CF117" s="280"/>
      <c r="CG117" s="280"/>
      <c r="CH117" s="280"/>
      <c r="CI117" s="280"/>
      <c r="CJ117" s="280"/>
      <c r="CK117" s="280"/>
      <c r="CL117" s="280"/>
      <c r="CM117" s="280"/>
      <c r="CN117" s="280"/>
      <c r="CO117" s="280"/>
      <c r="CP117" s="280"/>
      <c r="CQ117" s="280"/>
      <c r="CR117" s="280"/>
      <c r="CS117" s="280"/>
      <c r="CT117" s="280"/>
      <c r="CU117" s="280"/>
      <c r="CV117" s="280"/>
      <c r="CW117" s="280"/>
      <c r="CX117" s="280"/>
      <c r="CY117" s="280"/>
      <c r="CZ117" s="280"/>
      <c r="DA117" s="280"/>
      <c r="DB117" s="280"/>
      <c r="DC117" s="280"/>
      <c r="DD117" s="280"/>
      <c r="DE117" s="280"/>
      <c r="DF117" s="280"/>
      <c r="DG117" s="280"/>
      <c r="DH117" s="280"/>
      <c r="DI117" s="280"/>
      <c r="DJ117" s="280"/>
      <c r="DK117" s="280"/>
      <c r="DL117" s="280"/>
      <c r="DM117" s="280"/>
      <c r="DN117" s="280"/>
      <c r="DO117" s="280"/>
      <c r="DP117" s="280"/>
      <c r="DQ117" s="280"/>
      <c r="DR117" s="280"/>
      <c r="DS117" s="280"/>
      <c r="DT117" s="280"/>
      <c r="DU117" s="280"/>
      <c r="DV117" s="280"/>
      <c r="DW117" s="280"/>
      <c r="DX117" s="280"/>
      <c r="DY117" s="280"/>
      <c r="DZ117" s="280"/>
      <c r="EA117" s="280"/>
      <c r="EB117" s="280"/>
      <c r="EC117" s="280"/>
      <c r="ED117" s="280"/>
      <c r="EE117" s="280"/>
      <c r="EF117" s="280"/>
      <c r="EG117" s="280"/>
      <c r="EH117" s="280"/>
      <c r="EI117" s="280"/>
      <c r="EJ117" s="280"/>
      <c r="EK117" s="280"/>
      <c r="EL117" s="280"/>
      <c r="EM117" s="280"/>
      <c r="EN117" s="280"/>
      <c r="EO117" s="280"/>
      <c r="EP117" s="280"/>
      <c r="EQ117" s="280"/>
      <c r="ER117" s="280"/>
      <c r="ES117" s="280"/>
      <c r="ET117" s="280"/>
      <c r="EU117" s="280"/>
      <c r="EV117" s="280"/>
      <c r="EW117" s="280"/>
      <c r="EX117" s="280"/>
      <c r="EY117" s="280"/>
      <c r="EZ117" s="280"/>
      <c r="FA117" s="280"/>
      <c r="FB117" s="280"/>
      <c r="FC117" s="280"/>
      <c r="FD117" s="280"/>
      <c r="FE117" s="280"/>
      <c r="FF117" s="280"/>
      <c r="FG117" s="280"/>
      <c r="FH117" s="280"/>
      <c r="FI117" s="280"/>
      <c r="FJ117" s="280"/>
      <c r="FK117" s="280"/>
      <c r="FL117" s="280"/>
      <c r="FM117" s="280"/>
      <c r="FN117" s="280"/>
      <c r="FO117" s="280"/>
      <c r="FP117" s="280"/>
      <c r="FQ117" s="280"/>
      <c r="FR117" s="280"/>
      <c r="FS117" s="280"/>
      <c r="FT117" s="280"/>
      <c r="FU117" s="280"/>
      <c r="FV117" s="280"/>
      <c r="FW117" s="280"/>
      <c r="FX117" s="280"/>
      <c r="FY117" s="280"/>
      <c r="FZ117" s="280"/>
      <c r="GA117" s="280"/>
      <c r="GB117" s="280"/>
      <c r="GC117" s="280"/>
      <c r="GD117" s="280"/>
      <c r="GE117" s="280"/>
      <c r="GF117" s="280"/>
      <c r="GG117" s="280"/>
      <c r="GH117" s="280"/>
      <c r="GI117" s="280"/>
      <c r="GJ117" s="280"/>
      <c r="GK117" s="280"/>
      <c r="GL117" s="280"/>
      <c r="GM117" s="280"/>
      <c r="GN117" s="280"/>
      <c r="GO117" s="280"/>
      <c r="GP117" s="280"/>
      <c r="GQ117" s="280"/>
      <c r="GR117" s="280"/>
      <c r="GS117" s="280"/>
      <c r="GT117" s="280"/>
      <c r="GU117" s="280"/>
      <c r="GV117" s="280"/>
      <c r="GW117" s="280"/>
      <c r="GX117" s="280"/>
      <c r="GY117" s="280"/>
      <c r="GZ117" s="280"/>
      <c r="HA117" s="280"/>
      <c r="HB117" s="280"/>
      <c r="HC117" s="280"/>
      <c r="HD117" s="280"/>
      <c r="HE117" s="280"/>
      <c r="HF117" s="280"/>
      <c r="HG117" s="280"/>
      <c r="HH117" s="280"/>
      <c r="HI117" s="280"/>
      <c r="HJ117" s="280"/>
      <c r="HK117" s="280"/>
      <c r="HL117" s="280"/>
      <c r="HM117" s="280"/>
      <c r="HN117" s="280"/>
      <c r="HO117" s="280"/>
      <c r="HP117" s="280"/>
      <c r="HQ117" s="280"/>
      <c r="HR117" s="280"/>
      <c r="HS117" s="280"/>
      <c r="HT117" s="280"/>
      <c r="HU117" s="280"/>
      <c r="HV117" s="280"/>
      <c r="HW117" s="280"/>
      <c r="HX117" s="280"/>
      <c r="HY117" s="280"/>
      <c r="HZ117" s="280"/>
      <c r="IA117" s="280"/>
      <c r="IB117" s="280"/>
      <c r="IC117" s="280"/>
      <c r="ID117" s="280"/>
      <c r="IE117" s="280"/>
      <c r="IF117" s="280"/>
      <c r="IG117" s="280"/>
      <c r="IH117" s="280"/>
      <c r="II117" s="280"/>
      <c r="IJ117" s="280"/>
      <c r="IK117" s="280"/>
      <c r="IL117" s="280"/>
      <c r="IM117" s="280"/>
      <c r="IN117" s="280"/>
      <c r="IO117" s="280"/>
      <c r="IP117" s="280"/>
      <c r="IQ117" s="280"/>
    </row>
    <row r="118" spans="1:251" s="270" customFormat="1" ht="24.75" customHeight="1">
      <c r="A118" s="933"/>
      <c r="B118" s="292" t="s">
        <v>410</v>
      </c>
      <c r="C118" s="272"/>
      <c r="D118" s="591"/>
      <c r="E118" s="288"/>
      <c r="F118" s="288"/>
      <c r="G118" s="288"/>
      <c r="H118" s="293"/>
      <c r="I118" s="288"/>
      <c r="J118" s="288"/>
      <c r="K118" s="288"/>
      <c r="L118" s="288"/>
      <c r="M118" s="288"/>
      <c r="N118" s="288"/>
      <c r="O118" s="288"/>
      <c r="P118" s="290"/>
      <c r="Q118" s="290"/>
      <c r="R118" s="290"/>
      <c r="S118" s="294"/>
      <c r="T118" s="290"/>
      <c r="U118" s="290"/>
      <c r="V118" s="290"/>
      <c r="W118" s="290"/>
      <c r="X118" s="290"/>
      <c r="Y118" s="290"/>
      <c r="Z118" s="291"/>
      <c r="AA118" s="278">
        <f t="shared" si="1"/>
        <v>0</v>
      </c>
      <c r="AB118" s="280"/>
      <c r="AC118" s="280"/>
      <c r="AD118" s="280"/>
      <c r="AE118" s="280"/>
      <c r="AF118" s="280"/>
      <c r="AG118" s="280"/>
      <c r="AH118" s="280"/>
      <c r="AI118" s="280"/>
      <c r="AJ118" s="280"/>
      <c r="AK118" s="280"/>
      <c r="AL118" s="280"/>
      <c r="AM118" s="280"/>
      <c r="AN118" s="280"/>
      <c r="AO118" s="280"/>
      <c r="AP118" s="280"/>
      <c r="AQ118" s="280"/>
      <c r="AR118" s="280"/>
      <c r="AS118" s="280"/>
      <c r="AT118" s="280"/>
      <c r="AU118" s="280"/>
      <c r="AV118" s="280"/>
      <c r="AW118" s="280"/>
      <c r="AX118" s="280"/>
      <c r="AY118" s="280"/>
      <c r="AZ118" s="280"/>
      <c r="BA118" s="280"/>
      <c r="BB118" s="280"/>
      <c r="BC118" s="280"/>
      <c r="BD118" s="280"/>
      <c r="BE118" s="280"/>
      <c r="BF118" s="280"/>
      <c r="BG118" s="280"/>
      <c r="BH118" s="280"/>
      <c r="BI118" s="280"/>
      <c r="BJ118" s="280"/>
      <c r="BK118" s="280"/>
      <c r="BL118" s="280"/>
      <c r="BM118" s="280"/>
      <c r="BN118" s="280"/>
      <c r="BO118" s="280"/>
      <c r="BP118" s="280"/>
      <c r="BQ118" s="280"/>
      <c r="BR118" s="280"/>
      <c r="BS118" s="280"/>
      <c r="BT118" s="280"/>
      <c r="BU118" s="280"/>
      <c r="BV118" s="280"/>
      <c r="BW118" s="280"/>
      <c r="BX118" s="280"/>
      <c r="BY118" s="280"/>
      <c r="BZ118" s="280"/>
      <c r="CA118" s="280"/>
      <c r="CB118" s="280"/>
      <c r="CC118" s="280"/>
      <c r="CD118" s="280"/>
      <c r="CE118" s="280"/>
      <c r="CF118" s="280"/>
      <c r="CG118" s="280"/>
      <c r="CH118" s="280"/>
      <c r="CI118" s="280"/>
      <c r="CJ118" s="280"/>
      <c r="CK118" s="280"/>
      <c r="CL118" s="280"/>
      <c r="CM118" s="280"/>
      <c r="CN118" s="280"/>
      <c r="CO118" s="280"/>
      <c r="CP118" s="280"/>
      <c r="CQ118" s="280"/>
      <c r="CR118" s="280"/>
      <c r="CS118" s="280"/>
      <c r="CT118" s="280"/>
      <c r="CU118" s="280"/>
      <c r="CV118" s="280"/>
      <c r="CW118" s="280"/>
      <c r="CX118" s="280"/>
      <c r="CY118" s="280"/>
      <c r="CZ118" s="280"/>
      <c r="DA118" s="280"/>
      <c r="DB118" s="280"/>
      <c r="DC118" s="280"/>
      <c r="DD118" s="280"/>
      <c r="DE118" s="280"/>
      <c r="DF118" s="280"/>
      <c r="DG118" s="280"/>
      <c r="DH118" s="280"/>
      <c r="DI118" s="280"/>
      <c r="DJ118" s="280"/>
      <c r="DK118" s="280"/>
      <c r="DL118" s="280"/>
      <c r="DM118" s="280"/>
      <c r="DN118" s="280"/>
      <c r="DO118" s="280"/>
      <c r="DP118" s="280"/>
      <c r="DQ118" s="280"/>
      <c r="DR118" s="280"/>
      <c r="DS118" s="280"/>
      <c r="DT118" s="280"/>
      <c r="DU118" s="280"/>
      <c r="DV118" s="280"/>
      <c r="DW118" s="280"/>
      <c r="DX118" s="280"/>
      <c r="DY118" s="280"/>
      <c r="DZ118" s="280"/>
      <c r="EA118" s="280"/>
      <c r="EB118" s="280"/>
      <c r="EC118" s="280"/>
      <c r="ED118" s="280"/>
      <c r="EE118" s="280"/>
      <c r="EF118" s="280"/>
      <c r="EG118" s="280"/>
      <c r="EH118" s="280"/>
      <c r="EI118" s="280"/>
      <c r="EJ118" s="280"/>
      <c r="EK118" s="280"/>
      <c r="EL118" s="280"/>
      <c r="EM118" s="280"/>
      <c r="EN118" s="280"/>
      <c r="EO118" s="280"/>
      <c r="EP118" s="280"/>
      <c r="EQ118" s="280"/>
      <c r="ER118" s="280"/>
      <c r="ES118" s="280"/>
      <c r="ET118" s="280"/>
      <c r="EU118" s="280"/>
      <c r="EV118" s="280"/>
      <c r="EW118" s="280"/>
      <c r="EX118" s="280"/>
      <c r="EY118" s="280"/>
      <c r="EZ118" s="280"/>
      <c r="FA118" s="280"/>
      <c r="FB118" s="280"/>
      <c r="FC118" s="280"/>
      <c r="FD118" s="280"/>
      <c r="FE118" s="280"/>
      <c r="FF118" s="280"/>
      <c r="FG118" s="280"/>
      <c r="FH118" s="280"/>
      <c r="FI118" s="280"/>
      <c r="FJ118" s="280"/>
      <c r="FK118" s="280"/>
      <c r="FL118" s="280"/>
      <c r="FM118" s="280"/>
      <c r="FN118" s="280"/>
      <c r="FO118" s="280"/>
      <c r="FP118" s="280"/>
      <c r="FQ118" s="280"/>
      <c r="FR118" s="280"/>
      <c r="FS118" s="280"/>
      <c r="FT118" s="280"/>
      <c r="FU118" s="280"/>
      <c r="FV118" s="280"/>
      <c r="FW118" s="280"/>
      <c r="FX118" s="280"/>
      <c r="FY118" s="280"/>
      <c r="FZ118" s="280"/>
      <c r="GA118" s="280"/>
      <c r="GB118" s="280"/>
      <c r="GC118" s="280"/>
      <c r="GD118" s="280"/>
      <c r="GE118" s="280"/>
      <c r="GF118" s="280"/>
      <c r="GG118" s="280"/>
      <c r="GH118" s="280"/>
      <c r="GI118" s="280"/>
      <c r="GJ118" s="280"/>
      <c r="GK118" s="280"/>
      <c r="GL118" s="280"/>
      <c r="GM118" s="280"/>
      <c r="GN118" s="280"/>
      <c r="GO118" s="280"/>
      <c r="GP118" s="280"/>
      <c r="GQ118" s="280"/>
      <c r="GR118" s="280"/>
      <c r="GS118" s="280"/>
      <c r="GT118" s="280"/>
      <c r="GU118" s="280"/>
      <c r="GV118" s="280"/>
      <c r="GW118" s="280"/>
      <c r="GX118" s="280"/>
      <c r="GY118" s="280"/>
      <c r="GZ118" s="280"/>
      <c r="HA118" s="280"/>
      <c r="HB118" s="280"/>
      <c r="HC118" s="280"/>
      <c r="HD118" s="280"/>
      <c r="HE118" s="280"/>
      <c r="HF118" s="280"/>
      <c r="HG118" s="280"/>
      <c r="HH118" s="280"/>
      <c r="HI118" s="280"/>
      <c r="HJ118" s="280"/>
      <c r="HK118" s="280"/>
      <c r="HL118" s="280"/>
      <c r="HM118" s="280"/>
      <c r="HN118" s="280"/>
      <c r="HO118" s="280"/>
      <c r="HP118" s="280"/>
      <c r="HQ118" s="280"/>
      <c r="HR118" s="280"/>
      <c r="HS118" s="280"/>
      <c r="HT118" s="280"/>
      <c r="HU118" s="280"/>
      <c r="HV118" s="280"/>
      <c r="HW118" s="280"/>
      <c r="HX118" s="280"/>
      <c r="HY118" s="280"/>
      <c r="HZ118" s="280"/>
      <c r="IA118" s="280"/>
      <c r="IB118" s="280"/>
      <c r="IC118" s="280"/>
      <c r="ID118" s="280"/>
      <c r="IE118" s="280"/>
      <c r="IF118" s="280"/>
      <c r="IG118" s="280"/>
      <c r="IH118" s="280"/>
      <c r="II118" s="280"/>
      <c r="IJ118" s="280"/>
      <c r="IK118" s="280"/>
      <c r="IL118" s="280"/>
      <c r="IM118" s="280"/>
      <c r="IN118" s="280"/>
      <c r="IO118" s="280"/>
      <c r="IP118" s="280"/>
      <c r="IQ118" s="280"/>
    </row>
    <row r="119" spans="1:251" s="270" customFormat="1" ht="24.75" customHeight="1">
      <c r="A119" s="933"/>
      <c r="B119" s="292" t="s">
        <v>411</v>
      </c>
      <c r="C119" s="272"/>
      <c r="D119" s="591"/>
      <c r="E119" s="288"/>
      <c r="F119" s="288"/>
      <c r="G119" s="288"/>
      <c r="H119" s="293"/>
      <c r="I119" s="288"/>
      <c r="J119" s="288"/>
      <c r="K119" s="288"/>
      <c r="L119" s="288"/>
      <c r="M119" s="288"/>
      <c r="N119" s="288"/>
      <c r="O119" s="288"/>
      <c r="P119" s="290"/>
      <c r="Q119" s="290"/>
      <c r="R119" s="290"/>
      <c r="S119" s="294"/>
      <c r="T119" s="290"/>
      <c r="U119" s="290"/>
      <c r="V119" s="290"/>
      <c r="W119" s="290"/>
      <c r="X119" s="290"/>
      <c r="Y119" s="290"/>
      <c r="Z119" s="291"/>
      <c r="AA119" s="278">
        <f t="shared" si="1"/>
        <v>0</v>
      </c>
      <c r="AB119" s="280"/>
      <c r="AC119" s="280"/>
      <c r="AD119" s="280"/>
      <c r="AE119" s="280"/>
      <c r="AF119" s="280"/>
      <c r="AG119" s="280"/>
      <c r="AH119" s="280"/>
      <c r="AI119" s="280"/>
      <c r="AJ119" s="280"/>
      <c r="AK119" s="280"/>
      <c r="AL119" s="280"/>
      <c r="AM119" s="280"/>
      <c r="AN119" s="280"/>
      <c r="AO119" s="280"/>
      <c r="AP119" s="280"/>
      <c r="AQ119" s="280"/>
      <c r="AR119" s="280"/>
      <c r="AS119" s="280"/>
      <c r="AT119" s="280"/>
      <c r="AU119" s="280"/>
      <c r="AV119" s="280"/>
      <c r="AW119" s="280"/>
      <c r="AX119" s="280"/>
      <c r="AY119" s="280"/>
      <c r="AZ119" s="280"/>
      <c r="BA119" s="280"/>
      <c r="BB119" s="280"/>
      <c r="BC119" s="280"/>
      <c r="BD119" s="280"/>
      <c r="BE119" s="280"/>
      <c r="BF119" s="280"/>
      <c r="BG119" s="280"/>
      <c r="BH119" s="280"/>
      <c r="BI119" s="280"/>
      <c r="BJ119" s="280"/>
      <c r="BK119" s="280"/>
      <c r="BL119" s="280"/>
      <c r="BM119" s="280"/>
      <c r="BN119" s="280"/>
      <c r="BO119" s="280"/>
      <c r="BP119" s="280"/>
      <c r="BQ119" s="280"/>
      <c r="BR119" s="280"/>
      <c r="BS119" s="280"/>
      <c r="BT119" s="280"/>
      <c r="BU119" s="280"/>
      <c r="BV119" s="280"/>
      <c r="BW119" s="280"/>
      <c r="BX119" s="280"/>
      <c r="BY119" s="280"/>
      <c r="BZ119" s="280"/>
      <c r="CA119" s="280"/>
      <c r="CB119" s="280"/>
      <c r="CC119" s="280"/>
      <c r="CD119" s="280"/>
      <c r="CE119" s="280"/>
      <c r="CF119" s="280"/>
      <c r="CG119" s="280"/>
      <c r="CH119" s="280"/>
      <c r="CI119" s="280"/>
      <c r="CJ119" s="280"/>
      <c r="CK119" s="280"/>
      <c r="CL119" s="280"/>
      <c r="CM119" s="280"/>
      <c r="CN119" s="280"/>
      <c r="CO119" s="280"/>
      <c r="CP119" s="280"/>
      <c r="CQ119" s="280"/>
      <c r="CR119" s="280"/>
      <c r="CS119" s="280"/>
      <c r="CT119" s="280"/>
      <c r="CU119" s="280"/>
      <c r="CV119" s="280"/>
      <c r="CW119" s="280"/>
      <c r="CX119" s="280"/>
      <c r="CY119" s="280"/>
      <c r="CZ119" s="280"/>
      <c r="DA119" s="280"/>
      <c r="DB119" s="280"/>
      <c r="DC119" s="280"/>
      <c r="DD119" s="280"/>
      <c r="DE119" s="280"/>
      <c r="DF119" s="280"/>
      <c r="DG119" s="280"/>
      <c r="DH119" s="280"/>
      <c r="DI119" s="280"/>
      <c r="DJ119" s="280"/>
      <c r="DK119" s="280"/>
      <c r="DL119" s="280"/>
      <c r="DM119" s="280"/>
      <c r="DN119" s="280"/>
      <c r="DO119" s="280"/>
      <c r="DP119" s="280"/>
      <c r="DQ119" s="280"/>
      <c r="DR119" s="280"/>
      <c r="DS119" s="280"/>
      <c r="DT119" s="280"/>
      <c r="DU119" s="280"/>
      <c r="DV119" s="280"/>
      <c r="DW119" s="280"/>
      <c r="DX119" s="280"/>
      <c r="DY119" s="280"/>
      <c r="DZ119" s="280"/>
      <c r="EA119" s="280"/>
      <c r="EB119" s="280"/>
      <c r="EC119" s="280"/>
      <c r="ED119" s="280"/>
      <c r="EE119" s="280"/>
      <c r="EF119" s="280"/>
      <c r="EG119" s="280"/>
      <c r="EH119" s="280"/>
      <c r="EI119" s="280"/>
      <c r="EJ119" s="280"/>
      <c r="EK119" s="280"/>
      <c r="EL119" s="280"/>
      <c r="EM119" s="280"/>
      <c r="EN119" s="280"/>
      <c r="EO119" s="280"/>
      <c r="EP119" s="280"/>
      <c r="EQ119" s="280"/>
      <c r="ER119" s="280"/>
      <c r="ES119" s="280"/>
      <c r="ET119" s="280"/>
      <c r="EU119" s="280"/>
      <c r="EV119" s="280"/>
      <c r="EW119" s="280"/>
      <c r="EX119" s="280"/>
      <c r="EY119" s="280"/>
      <c r="EZ119" s="280"/>
      <c r="FA119" s="280"/>
      <c r="FB119" s="280"/>
      <c r="FC119" s="280"/>
      <c r="FD119" s="280"/>
      <c r="FE119" s="280"/>
      <c r="FF119" s="280"/>
      <c r="FG119" s="280"/>
      <c r="FH119" s="280"/>
      <c r="FI119" s="280"/>
      <c r="FJ119" s="280"/>
      <c r="FK119" s="280"/>
      <c r="FL119" s="280"/>
      <c r="FM119" s="280"/>
      <c r="FN119" s="280"/>
      <c r="FO119" s="280"/>
      <c r="FP119" s="280"/>
      <c r="FQ119" s="280"/>
      <c r="FR119" s="280"/>
      <c r="FS119" s="280"/>
      <c r="FT119" s="280"/>
      <c r="FU119" s="280"/>
      <c r="FV119" s="280"/>
      <c r="FW119" s="280"/>
      <c r="FX119" s="280"/>
      <c r="FY119" s="280"/>
      <c r="FZ119" s="280"/>
      <c r="GA119" s="280"/>
      <c r="GB119" s="280"/>
      <c r="GC119" s="280"/>
      <c r="GD119" s="280"/>
      <c r="GE119" s="280"/>
      <c r="GF119" s="280"/>
      <c r="GG119" s="280"/>
      <c r="GH119" s="280"/>
      <c r="GI119" s="280"/>
      <c r="GJ119" s="280"/>
      <c r="GK119" s="280"/>
      <c r="GL119" s="280"/>
      <c r="GM119" s="280"/>
      <c r="GN119" s="280"/>
      <c r="GO119" s="280"/>
      <c r="GP119" s="280"/>
      <c r="GQ119" s="280"/>
      <c r="GR119" s="280"/>
      <c r="GS119" s="280"/>
      <c r="GT119" s="280"/>
      <c r="GU119" s="280"/>
      <c r="GV119" s="280"/>
      <c r="GW119" s="280"/>
      <c r="GX119" s="280"/>
      <c r="GY119" s="280"/>
      <c r="GZ119" s="280"/>
      <c r="HA119" s="280"/>
      <c r="HB119" s="280"/>
      <c r="HC119" s="280"/>
      <c r="HD119" s="280"/>
      <c r="HE119" s="280"/>
      <c r="HF119" s="280"/>
      <c r="HG119" s="280"/>
      <c r="HH119" s="280"/>
      <c r="HI119" s="280"/>
      <c r="HJ119" s="280"/>
      <c r="HK119" s="280"/>
      <c r="HL119" s="280"/>
      <c r="HM119" s="280"/>
      <c r="HN119" s="280"/>
      <c r="HO119" s="280"/>
      <c r="HP119" s="280"/>
      <c r="HQ119" s="280"/>
      <c r="HR119" s="280"/>
      <c r="HS119" s="280"/>
      <c r="HT119" s="280"/>
      <c r="HU119" s="280"/>
      <c r="HV119" s="280"/>
      <c r="HW119" s="280"/>
      <c r="HX119" s="280"/>
      <c r="HY119" s="280"/>
      <c r="HZ119" s="280"/>
      <c r="IA119" s="280"/>
      <c r="IB119" s="280"/>
      <c r="IC119" s="280"/>
      <c r="ID119" s="280"/>
      <c r="IE119" s="280"/>
      <c r="IF119" s="280"/>
      <c r="IG119" s="280"/>
      <c r="IH119" s="280"/>
      <c r="II119" s="280"/>
      <c r="IJ119" s="280"/>
      <c r="IK119" s="280"/>
      <c r="IL119" s="280"/>
      <c r="IM119" s="280"/>
      <c r="IN119" s="280"/>
      <c r="IO119" s="280"/>
      <c r="IP119" s="280"/>
      <c r="IQ119" s="280"/>
    </row>
    <row r="120" spans="1:251" s="270" customFormat="1" ht="24.75" customHeight="1">
      <c r="A120" s="933"/>
      <c r="B120" s="292" t="s">
        <v>412</v>
      </c>
      <c r="C120" s="272"/>
      <c r="D120" s="591"/>
      <c r="E120" s="288"/>
      <c r="F120" s="288"/>
      <c r="G120" s="288"/>
      <c r="H120" s="293"/>
      <c r="I120" s="288"/>
      <c r="J120" s="288"/>
      <c r="K120" s="288"/>
      <c r="L120" s="288"/>
      <c r="M120" s="288"/>
      <c r="N120" s="288"/>
      <c r="O120" s="288"/>
      <c r="P120" s="290"/>
      <c r="Q120" s="290"/>
      <c r="R120" s="290"/>
      <c r="S120" s="294"/>
      <c r="T120" s="290"/>
      <c r="U120" s="290"/>
      <c r="V120" s="290"/>
      <c r="W120" s="290"/>
      <c r="X120" s="290"/>
      <c r="Y120" s="290"/>
      <c r="Z120" s="291"/>
      <c r="AA120" s="278">
        <f t="shared" si="1"/>
        <v>0</v>
      </c>
      <c r="AB120" s="280"/>
      <c r="AC120" s="280"/>
      <c r="AD120" s="280"/>
      <c r="AE120" s="280"/>
      <c r="AF120" s="280"/>
      <c r="AG120" s="280"/>
      <c r="AH120" s="280"/>
      <c r="AI120" s="280"/>
      <c r="AJ120" s="280"/>
      <c r="AK120" s="280"/>
      <c r="AL120" s="280"/>
      <c r="AM120" s="280"/>
      <c r="AN120" s="280"/>
      <c r="AO120" s="280"/>
      <c r="AP120" s="280"/>
      <c r="AQ120" s="280"/>
      <c r="AR120" s="280"/>
      <c r="AS120" s="280"/>
      <c r="AT120" s="280"/>
      <c r="AU120" s="280"/>
      <c r="AV120" s="280"/>
      <c r="AW120" s="280"/>
      <c r="AX120" s="280"/>
      <c r="AY120" s="280"/>
      <c r="AZ120" s="280"/>
      <c r="BA120" s="280"/>
      <c r="BB120" s="280"/>
      <c r="BC120" s="280"/>
      <c r="BD120" s="280"/>
      <c r="BE120" s="280"/>
      <c r="BF120" s="280"/>
      <c r="BG120" s="280"/>
      <c r="BH120" s="280"/>
      <c r="BI120" s="280"/>
      <c r="BJ120" s="280"/>
      <c r="BK120" s="280"/>
      <c r="BL120" s="280"/>
      <c r="BM120" s="280"/>
      <c r="BN120" s="280"/>
      <c r="BO120" s="280"/>
      <c r="BP120" s="280"/>
      <c r="BQ120" s="280"/>
      <c r="BR120" s="280"/>
      <c r="BS120" s="280"/>
      <c r="BT120" s="280"/>
      <c r="BU120" s="280"/>
      <c r="BV120" s="280"/>
      <c r="BW120" s="280"/>
      <c r="BX120" s="280"/>
      <c r="BY120" s="280"/>
      <c r="BZ120" s="280"/>
      <c r="CA120" s="280"/>
      <c r="CB120" s="280"/>
      <c r="CC120" s="280"/>
      <c r="CD120" s="280"/>
      <c r="CE120" s="280"/>
      <c r="CF120" s="280"/>
      <c r="CG120" s="280"/>
      <c r="CH120" s="280"/>
      <c r="CI120" s="280"/>
      <c r="CJ120" s="280"/>
      <c r="CK120" s="280"/>
      <c r="CL120" s="280"/>
      <c r="CM120" s="280"/>
      <c r="CN120" s="280"/>
      <c r="CO120" s="280"/>
      <c r="CP120" s="280"/>
      <c r="CQ120" s="280"/>
      <c r="CR120" s="280"/>
      <c r="CS120" s="280"/>
      <c r="CT120" s="280"/>
      <c r="CU120" s="280"/>
      <c r="CV120" s="280"/>
      <c r="CW120" s="280"/>
      <c r="CX120" s="280"/>
      <c r="CY120" s="280"/>
      <c r="CZ120" s="280"/>
      <c r="DA120" s="280"/>
      <c r="DB120" s="280"/>
      <c r="DC120" s="280"/>
      <c r="DD120" s="280"/>
      <c r="DE120" s="280"/>
      <c r="DF120" s="280"/>
      <c r="DG120" s="280"/>
      <c r="DH120" s="280"/>
      <c r="DI120" s="280"/>
      <c r="DJ120" s="280"/>
      <c r="DK120" s="280"/>
      <c r="DL120" s="280"/>
      <c r="DM120" s="280"/>
      <c r="DN120" s="280"/>
      <c r="DO120" s="280"/>
      <c r="DP120" s="280"/>
      <c r="DQ120" s="280"/>
      <c r="DR120" s="280"/>
      <c r="DS120" s="280"/>
      <c r="DT120" s="280"/>
      <c r="DU120" s="280"/>
      <c r="DV120" s="280"/>
      <c r="DW120" s="280"/>
      <c r="DX120" s="280"/>
      <c r="DY120" s="280"/>
      <c r="DZ120" s="280"/>
      <c r="EA120" s="280"/>
      <c r="EB120" s="280"/>
      <c r="EC120" s="280"/>
      <c r="ED120" s="280"/>
      <c r="EE120" s="280"/>
      <c r="EF120" s="280"/>
      <c r="EG120" s="280"/>
      <c r="EH120" s="280"/>
      <c r="EI120" s="280"/>
      <c r="EJ120" s="280"/>
      <c r="EK120" s="280"/>
      <c r="EL120" s="280"/>
      <c r="EM120" s="280"/>
      <c r="EN120" s="280"/>
      <c r="EO120" s="280"/>
      <c r="EP120" s="280"/>
      <c r="EQ120" s="280"/>
      <c r="ER120" s="280"/>
      <c r="ES120" s="280"/>
      <c r="ET120" s="280"/>
      <c r="EU120" s="280"/>
      <c r="EV120" s="280"/>
      <c r="EW120" s="280"/>
      <c r="EX120" s="280"/>
      <c r="EY120" s="280"/>
      <c r="EZ120" s="280"/>
      <c r="FA120" s="280"/>
      <c r="FB120" s="280"/>
      <c r="FC120" s="280"/>
      <c r="FD120" s="280"/>
      <c r="FE120" s="280"/>
      <c r="FF120" s="280"/>
      <c r="FG120" s="280"/>
      <c r="FH120" s="280"/>
      <c r="FI120" s="280"/>
      <c r="FJ120" s="280"/>
      <c r="FK120" s="280"/>
      <c r="FL120" s="280"/>
      <c r="FM120" s="280"/>
      <c r="FN120" s="280"/>
      <c r="FO120" s="280"/>
      <c r="FP120" s="280"/>
      <c r="FQ120" s="280"/>
      <c r="FR120" s="280"/>
      <c r="FS120" s="280"/>
      <c r="FT120" s="280"/>
      <c r="FU120" s="280"/>
      <c r="FV120" s="280"/>
      <c r="FW120" s="280"/>
      <c r="FX120" s="280"/>
      <c r="FY120" s="280"/>
      <c r="FZ120" s="280"/>
      <c r="GA120" s="280"/>
      <c r="GB120" s="280"/>
      <c r="GC120" s="280"/>
      <c r="GD120" s="280"/>
      <c r="GE120" s="280"/>
      <c r="GF120" s="280"/>
      <c r="GG120" s="280"/>
      <c r="GH120" s="280"/>
      <c r="GI120" s="280"/>
      <c r="GJ120" s="280"/>
      <c r="GK120" s="280"/>
      <c r="GL120" s="280"/>
      <c r="GM120" s="280"/>
      <c r="GN120" s="280"/>
      <c r="GO120" s="280"/>
      <c r="GP120" s="280"/>
      <c r="GQ120" s="280"/>
      <c r="GR120" s="280"/>
      <c r="GS120" s="280"/>
      <c r="GT120" s="280"/>
      <c r="GU120" s="280"/>
      <c r="GV120" s="280"/>
      <c r="GW120" s="280"/>
      <c r="GX120" s="280"/>
      <c r="GY120" s="280"/>
      <c r="GZ120" s="280"/>
      <c r="HA120" s="280"/>
      <c r="HB120" s="280"/>
      <c r="HC120" s="280"/>
      <c r="HD120" s="280"/>
      <c r="HE120" s="280"/>
      <c r="HF120" s="280"/>
      <c r="HG120" s="280"/>
      <c r="HH120" s="280"/>
      <c r="HI120" s="280"/>
      <c r="HJ120" s="280"/>
      <c r="HK120" s="280"/>
      <c r="HL120" s="280"/>
      <c r="HM120" s="280"/>
      <c r="HN120" s="280"/>
      <c r="HO120" s="280"/>
      <c r="HP120" s="280"/>
      <c r="HQ120" s="280"/>
      <c r="HR120" s="280"/>
      <c r="HS120" s="280"/>
      <c r="HT120" s="280"/>
      <c r="HU120" s="280"/>
      <c r="HV120" s="280"/>
      <c r="HW120" s="280"/>
      <c r="HX120" s="280"/>
      <c r="HY120" s="280"/>
      <c r="HZ120" s="280"/>
      <c r="IA120" s="280"/>
      <c r="IB120" s="280"/>
      <c r="IC120" s="280"/>
      <c r="ID120" s="280"/>
      <c r="IE120" s="280"/>
      <c r="IF120" s="280"/>
      <c r="IG120" s="280"/>
      <c r="IH120" s="280"/>
      <c r="II120" s="280"/>
      <c r="IJ120" s="280"/>
      <c r="IK120" s="280"/>
      <c r="IL120" s="280"/>
      <c r="IM120" s="280"/>
      <c r="IN120" s="280"/>
      <c r="IO120" s="280"/>
      <c r="IP120" s="280"/>
      <c r="IQ120" s="280"/>
    </row>
    <row r="121" spans="1:251" s="270" customFormat="1" ht="24.75" customHeight="1">
      <c r="A121" s="933"/>
      <c r="B121" s="292" t="s">
        <v>413</v>
      </c>
      <c r="C121" s="272"/>
      <c r="D121" s="591"/>
      <c r="E121" s="288"/>
      <c r="F121" s="288"/>
      <c r="G121" s="288"/>
      <c r="H121" s="293"/>
      <c r="I121" s="288"/>
      <c r="J121" s="288"/>
      <c r="K121" s="288"/>
      <c r="L121" s="288"/>
      <c r="M121" s="288"/>
      <c r="N121" s="288"/>
      <c r="O121" s="288"/>
      <c r="P121" s="290"/>
      <c r="Q121" s="290"/>
      <c r="R121" s="290"/>
      <c r="S121" s="294"/>
      <c r="T121" s="290"/>
      <c r="U121" s="290"/>
      <c r="V121" s="290"/>
      <c r="W121" s="290"/>
      <c r="X121" s="290"/>
      <c r="Y121" s="290"/>
      <c r="Z121" s="291"/>
      <c r="AA121" s="278">
        <f t="shared" si="1"/>
        <v>0</v>
      </c>
      <c r="AB121" s="280"/>
      <c r="AC121" s="280"/>
      <c r="AD121" s="280"/>
      <c r="AE121" s="280"/>
      <c r="AF121" s="280"/>
      <c r="AG121" s="280"/>
      <c r="AH121" s="280"/>
      <c r="AI121" s="280"/>
      <c r="AJ121" s="280"/>
      <c r="AK121" s="280"/>
      <c r="AL121" s="280"/>
      <c r="AM121" s="280"/>
      <c r="AN121" s="280"/>
      <c r="AO121" s="280"/>
      <c r="AP121" s="280"/>
      <c r="AQ121" s="280"/>
      <c r="AR121" s="280"/>
      <c r="AS121" s="280"/>
      <c r="AT121" s="280"/>
      <c r="AU121" s="280"/>
      <c r="AV121" s="280"/>
      <c r="AW121" s="280"/>
      <c r="AX121" s="280"/>
      <c r="AY121" s="280"/>
      <c r="AZ121" s="280"/>
      <c r="BA121" s="280"/>
      <c r="BB121" s="280"/>
      <c r="BC121" s="280"/>
      <c r="BD121" s="280"/>
      <c r="BE121" s="280"/>
      <c r="BF121" s="280"/>
      <c r="BG121" s="280"/>
      <c r="BH121" s="280"/>
      <c r="BI121" s="280"/>
      <c r="BJ121" s="280"/>
      <c r="BK121" s="280"/>
      <c r="BL121" s="280"/>
      <c r="BM121" s="280"/>
      <c r="BN121" s="280"/>
      <c r="BO121" s="280"/>
      <c r="BP121" s="280"/>
      <c r="BQ121" s="280"/>
      <c r="BR121" s="280"/>
      <c r="BS121" s="280"/>
      <c r="BT121" s="280"/>
      <c r="BU121" s="280"/>
      <c r="BV121" s="280"/>
      <c r="BW121" s="280"/>
      <c r="BX121" s="280"/>
      <c r="BY121" s="280"/>
      <c r="BZ121" s="280"/>
      <c r="CA121" s="280"/>
      <c r="CB121" s="280"/>
      <c r="CC121" s="280"/>
      <c r="CD121" s="280"/>
      <c r="CE121" s="280"/>
      <c r="CF121" s="280"/>
      <c r="CG121" s="280"/>
      <c r="CH121" s="280"/>
      <c r="CI121" s="280"/>
      <c r="CJ121" s="280"/>
      <c r="CK121" s="280"/>
      <c r="CL121" s="280"/>
      <c r="CM121" s="280"/>
      <c r="CN121" s="280"/>
      <c r="CO121" s="280"/>
      <c r="CP121" s="280"/>
      <c r="CQ121" s="280"/>
      <c r="CR121" s="280"/>
      <c r="CS121" s="280"/>
      <c r="CT121" s="280"/>
      <c r="CU121" s="280"/>
      <c r="CV121" s="280"/>
      <c r="CW121" s="280"/>
      <c r="CX121" s="280"/>
      <c r="CY121" s="280"/>
      <c r="CZ121" s="280"/>
      <c r="DA121" s="280"/>
      <c r="DB121" s="280"/>
      <c r="DC121" s="280"/>
      <c r="DD121" s="280"/>
      <c r="DE121" s="280"/>
      <c r="DF121" s="280"/>
      <c r="DG121" s="280"/>
      <c r="DH121" s="280"/>
      <c r="DI121" s="280"/>
      <c r="DJ121" s="280"/>
      <c r="DK121" s="280"/>
      <c r="DL121" s="280"/>
      <c r="DM121" s="280"/>
      <c r="DN121" s="280"/>
      <c r="DO121" s="280"/>
      <c r="DP121" s="280"/>
      <c r="DQ121" s="280"/>
      <c r="DR121" s="280"/>
      <c r="DS121" s="280"/>
      <c r="DT121" s="280"/>
      <c r="DU121" s="280"/>
      <c r="DV121" s="280"/>
      <c r="DW121" s="280"/>
      <c r="DX121" s="280"/>
      <c r="DY121" s="280"/>
      <c r="DZ121" s="280"/>
      <c r="EA121" s="280"/>
      <c r="EB121" s="280"/>
      <c r="EC121" s="280"/>
      <c r="ED121" s="280"/>
      <c r="EE121" s="280"/>
      <c r="EF121" s="280"/>
      <c r="EG121" s="280"/>
      <c r="EH121" s="280"/>
      <c r="EI121" s="280"/>
      <c r="EJ121" s="280"/>
      <c r="EK121" s="280"/>
      <c r="EL121" s="280"/>
      <c r="EM121" s="280"/>
      <c r="EN121" s="280"/>
      <c r="EO121" s="280"/>
      <c r="EP121" s="280"/>
      <c r="EQ121" s="280"/>
      <c r="ER121" s="280"/>
      <c r="ES121" s="280"/>
      <c r="ET121" s="280"/>
      <c r="EU121" s="280"/>
      <c r="EV121" s="280"/>
      <c r="EW121" s="280"/>
      <c r="EX121" s="280"/>
      <c r="EY121" s="280"/>
      <c r="EZ121" s="280"/>
      <c r="FA121" s="280"/>
      <c r="FB121" s="280"/>
      <c r="FC121" s="280"/>
      <c r="FD121" s="280"/>
      <c r="FE121" s="280"/>
      <c r="FF121" s="280"/>
      <c r="FG121" s="280"/>
      <c r="FH121" s="280"/>
      <c r="FI121" s="280"/>
      <c r="FJ121" s="280"/>
      <c r="FK121" s="280"/>
      <c r="FL121" s="280"/>
      <c r="FM121" s="280"/>
      <c r="FN121" s="280"/>
      <c r="FO121" s="280"/>
      <c r="FP121" s="280"/>
      <c r="FQ121" s="280"/>
      <c r="FR121" s="280"/>
      <c r="FS121" s="280"/>
      <c r="FT121" s="280"/>
      <c r="FU121" s="280"/>
      <c r="FV121" s="280"/>
      <c r="FW121" s="280"/>
      <c r="FX121" s="280"/>
      <c r="FY121" s="280"/>
      <c r="FZ121" s="280"/>
      <c r="GA121" s="280"/>
      <c r="GB121" s="280"/>
      <c r="GC121" s="280"/>
      <c r="GD121" s="280"/>
      <c r="GE121" s="280"/>
      <c r="GF121" s="280"/>
      <c r="GG121" s="280"/>
      <c r="GH121" s="280"/>
      <c r="GI121" s="280"/>
      <c r="GJ121" s="280"/>
      <c r="GK121" s="280"/>
      <c r="GL121" s="280"/>
      <c r="GM121" s="280"/>
      <c r="GN121" s="280"/>
      <c r="GO121" s="280"/>
      <c r="GP121" s="280"/>
      <c r="GQ121" s="280"/>
      <c r="GR121" s="280"/>
      <c r="GS121" s="280"/>
      <c r="GT121" s="280"/>
      <c r="GU121" s="280"/>
      <c r="GV121" s="280"/>
      <c r="GW121" s="280"/>
      <c r="GX121" s="280"/>
      <c r="GY121" s="280"/>
      <c r="GZ121" s="280"/>
      <c r="HA121" s="280"/>
      <c r="HB121" s="280"/>
      <c r="HC121" s="280"/>
      <c r="HD121" s="280"/>
      <c r="HE121" s="280"/>
      <c r="HF121" s="280"/>
      <c r="HG121" s="280"/>
      <c r="HH121" s="280"/>
      <c r="HI121" s="280"/>
      <c r="HJ121" s="280"/>
      <c r="HK121" s="280"/>
      <c r="HL121" s="280"/>
      <c r="HM121" s="280"/>
      <c r="HN121" s="280"/>
      <c r="HO121" s="280"/>
      <c r="HP121" s="280"/>
      <c r="HQ121" s="280"/>
      <c r="HR121" s="280"/>
      <c r="HS121" s="280"/>
      <c r="HT121" s="280"/>
      <c r="HU121" s="280"/>
      <c r="HV121" s="280"/>
      <c r="HW121" s="280"/>
      <c r="HX121" s="280"/>
      <c r="HY121" s="280"/>
      <c r="HZ121" s="280"/>
      <c r="IA121" s="280"/>
      <c r="IB121" s="280"/>
      <c r="IC121" s="280"/>
      <c r="ID121" s="280"/>
      <c r="IE121" s="280"/>
      <c r="IF121" s="280"/>
      <c r="IG121" s="280"/>
      <c r="IH121" s="280"/>
      <c r="II121" s="280"/>
      <c r="IJ121" s="280"/>
      <c r="IK121" s="280"/>
      <c r="IL121" s="280"/>
      <c r="IM121" s="280"/>
      <c r="IN121" s="280"/>
      <c r="IO121" s="280"/>
      <c r="IP121" s="280"/>
      <c r="IQ121" s="280"/>
    </row>
    <row r="122" spans="1:251" s="270" customFormat="1" ht="24.75" customHeight="1">
      <c r="A122" s="933"/>
      <c r="B122" s="292" t="s">
        <v>414</v>
      </c>
      <c r="C122" s="272"/>
      <c r="D122" s="591"/>
      <c r="E122" s="288"/>
      <c r="F122" s="288"/>
      <c r="G122" s="288"/>
      <c r="H122" s="293"/>
      <c r="I122" s="288"/>
      <c r="J122" s="288"/>
      <c r="K122" s="288"/>
      <c r="L122" s="288"/>
      <c r="M122" s="288"/>
      <c r="N122" s="288"/>
      <c r="O122" s="288"/>
      <c r="P122" s="290"/>
      <c r="Q122" s="290"/>
      <c r="R122" s="290"/>
      <c r="S122" s="294"/>
      <c r="T122" s="290"/>
      <c r="U122" s="290"/>
      <c r="V122" s="290"/>
      <c r="W122" s="290"/>
      <c r="X122" s="290"/>
      <c r="Y122" s="290"/>
      <c r="Z122" s="291"/>
      <c r="AA122" s="278">
        <f t="shared" si="1"/>
        <v>0</v>
      </c>
      <c r="AB122" s="280"/>
      <c r="AC122" s="280"/>
      <c r="AD122" s="280"/>
      <c r="AE122" s="280"/>
      <c r="AF122" s="280"/>
      <c r="AG122" s="280"/>
      <c r="AH122" s="280"/>
      <c r="AI122" s="280"/>
      <c r="AJ122" s="280"/>
      <c r="AK122" s="280"/>
      <c r="AL122" s="280"/>
      <c r="AM122" s="280"/>
      <c r="AN122" s="280"/>
      <c r="AO122" s="280"/>
      <c r="AP122" s="280"/>
      <c r="AQ122" s="280"/>
      <c r="AR122" s="280"/>
      <c r="AS122" s="280"/>
      <c r="AT122" s="280"/>
      <c r="AU122" s="280"/>
      <c r="AV122" s="280"/>
      <c r="AW122" s="280"/>
      <c r="AX122" s="280"/>
      <c r="AY122" s="280"/>
      <c r="AZ122" s="280"/>
      <c r="BA122" s="280"/>
      <c r="BB122" s="280"/>
      <c r="BC122" s="280"/>
      <c r="BD122" s="280"/>
      <c r="BE122" s="280"/>
      <c r="BF122" s="280"/>
      <c r="BG122" s="280"/>
      <c r="BH122" s="280"/>
      <c r="BI122" s="280"/>
      <c r="BJ122" s="280"/>
      <c r="BK122" s="280"/>
      <c r="BL122" s="280"/>
      <c r="BM122" s="280"/>
      <c r="BN122" s="280"/>
      <c r="BO122" s="280"/>
      <c r="BP122" s="280"/>
      <c r="BQ122" s="280"/>
      <c r="BR122" s="280"/>
      <c r="BS122" s="280"/>
      <c r="BT122" s="280"/>
      <c r="BU122" s="280"/>
      <c r="BV122" s="280"/>
      <c r="BW122" s="280"/>
      <c r="BX122" s="280"/>
      <c r="BY122" s="280"/>
      <c r="BZ122" s="280"/>
      <c r="CA122" s="280"/>
      <c r="CB122" s="280"/>
      <c r="CC122" s="280"/>
      <c r="CD122" s="280"/>
      <c r="CE122" s="280"/>
      <c r="CF122" s="280"/>
      <c r="CG122" s="280"/>
      <c r="CH122" s="280"/>
      <c r="CI122" s="280"/>
      <c r="CJ122" s="280"/>
      <c r="CK122" s="280"/>
      <c r="CL122" s="280"/>
      <c r="CM122" s="280"/>
      <c r="CN122" s="280"/>
      <c r="CO122" s="280"/>
      <c r="CP122" s="280"/>
      <c r="CQ122" s="280"/>
      <c r="CR122" s="280"/>
      <c r="CS122" s="280"/>
      <c r="CT122" s="280"/>
      <c r="CU122" s="280"/>
      <c r="CV122" s="280"/>
      <c r="CW122" s="280"/>
      <c r="CX122" s="280"/>
      <c r="CY122" s="280"/>
      <c r="CZ122" s="280"/>
      <c r="DA122" s="280"/>
      <c r="DB122" s="280"/>
      <c r="DC122" s="280"/>
      <c r="DD122" s="280"/>
      <c r="DE122" s="280"/>
      <c r="DF122" s="280"/>
      <c r="DG122" s="280"/>
      <c r="DH122" s="280"/>
      <c r="DI122" s="280"/>
      <c r="DJ122" s="280"/>
      <c r="DK122" s="280"/>
      <c r="DL122" s="280"/>
      <c r="DM122" s="280"/>
      <c r="DN122" s="280"/>
      <c r="DO122" s="280"/>
      <c r="DP122" s="280"/>
      <c r="DQ122" s="280"/>
      <c r="DR122" s="280"/>
      <c r="DS122" s="280"/>
      <c r="DT122" s="280"/>
      <c r="DU122" s="280"/>
      <c r="DV122" s="280"/>
      <c r="DW122" s="280"/>
      <c r="DX122" s="280"/>
      <c r="DY122" s="280"/>
      <c r="DZ122" s="280"/>
      <c r="EA122" s="280"/>
      <c r="EB122" s="280"/>
      <c r="EC122" s="280"/>
      <c r="ED122" s="280"/>
      <c r="EE122" s="280"/>
      <c r="EF122" s="280"/>
      <c r="EG122" s="280"/>
      <c r="EH122" s="280"/>
      <c r="EI122" s="280"/>
      <c r="EJ122" s="280"/>
      <c r="EK122" s="280"/>
      <c r="EL122" s="280"/>
      <c r="EM122" s="280"/>
      <c r="EN122" s="280"/>
      <c r="EO122" s="280"/>
      <c r="EP122" s="280"/>
      <c r="EQ122" s="280"/>
      <c r="ER122" s="280"/>
      <c r="ES122" s="280"/>
      <c r="ET122" s="280"/>
      <c r="EU122" s="280"/>
      <c r="EV122" s="280"/>
      <c r="EW122" s="280"/>
      <c r="EX122" s="280"/>
      <c r="EY122" s="280"/>
      <c r="EZ122" s="280"/>
      <c r="FA122" s="280"/>
      <c r="FB122" s="280"/>
      <c r="FC122" s="280"/>
      <c r="FD122" s="280"/>
      <c r="FE122" s="280"/>
      <c r="FF122" s="280"/>
      <c r="FG122" s="280"/>
      <c r="FH122" s="280"/>
      <c r="FI122" s="280"/>
      <c r="FJ122" s="280"/>
      <c r="FK122" s="280"/>
      <c r="FL122" s="280"/>
      <c r="FM122" s="280"/>
      <c r="FN122" s="280"/>
      <c r="FO122" s="280"/>
      <c r="FP122" s="280"/>
      <c r="FQ122" s="280"/>
      <c r="FR122" s="280"/>
      <c r="FS122" s="280"/>
      <c r="FT122" s="280"/>
      <c r="FU122" s="280"/>
      <c r="FV122" s="280"/>
      <c r="FW122" s="280"/>
      <c r="FX122" s="280"/>
      <c r="FY122" s="280"/>
      <c r="FZ122" s="280"/>
      <c r="GA122" s="280"/>
      <c r="GB122" s="280"/>
      <c r="GC122" s="280"/>
      <c r="GD122" s="280"/>
      <c r="GE122" s="280"/>
      <c r="GF122" s="280"/>
      <c r="GG122" s="280"/>
      <c r="GH122" s="280"/>
      <c r="GI122" s="280"/>
      <c r="GJ122" s="280"/>
      <c r="GK122" s="280"/>
      <c r="GL122" s="280"/>
      <c r="GM122" s="280"/>
      <c r="GN122" s="280"/>
      <c r="GO122" s="280"/>
      <c r="GP122" s="280"/>
      <c r="GQ122" s="280"/>
      <c r="GR122" s="280"/>
      <c r="GS122" s="280"/>
      <c r="GT122" s="280"/>
      <c r="GU122" s="280"/>
      <c r="GV122" s="280"/>
      <c r="GW122" s="280"/>
      <c r="GX122" s="280"/>
      <c r="GY122" s="280"/>
      <c r="GZ122" s="280"/>
      <c r="HA122" s="280"/>
      <c r="HB122" s="280"/>
      <c r="HC122" s="280"/>
      <c r="HD122" s="280"/>
      <c r="HE122" s="280"/>
      <c r="HF122" s="280"/>
      <c r="HG122" s="280"/>
      <c r="HH122" s="280"/>
      <c r="HI122" s="280"/>
      <c r="HJ122" s="280"/>
      <c r="HK122" s="280"/>
      <c r="HL122" s="280"/>
      <c r="HM122" s="280"/>
      <c r="HN122" s="280"/>
      <c r="HO122" s="280"/>
      <c r="HP122" s="280"/>
      <c r="HQ122" s="280"/>
      <c r="HR122" s="280"/>
      <c r="HS122" s="280"/>
      <c r="HT122" s="280"/>
      <c r="HU122" s="280"/>
      <c r="HV122" s="280"/>
      <c r="HW122" s="280"/>
      <c r="HX122" s="280"/>
      <c r="HY122" s="280"/>
      <c r="HZ122" s="280"/>
      <c r="IA122" s="280"/>
      <c r="IB122" s="280"/>
      <c r="IC122" s="280"/>
      <c r="ID122" s="280"/>
      <c r="IE122" s="280"/>
      <c r="IF122" s="280"/>
      <c r="IG122" s="280"/>
      <c r="IH122" s="280"/>
      <c r="II122" s="280"/>
      <c r="IJ122" s="280"/>
      <c r="IK122" s="280"/>
      <c r="IL122" s="280"/>
      <c r="IM122" s="280"/>
      <c r="IN122" s="280"/>
      <c r="IO122" s="280"/>
      <c r="IP122" s="280"/>
      <c r="IQ122" s="280"/>
    </row>
    <row r="123" spans="1:251" s="270" customFormat="1" ht="24.75" customHeight="1">
      <c r="A123" s="933"/>
      <c r="B123" s="292" t="s">
        <v>415</v>
      </c>
      <c r="C123" s="272"/>
      <c r="D123" s="591"/>
      <c r="E123" s="288"/>
      <c r="F123" s="288"/>
      <c r="G123" s="288"/>
      <c r="H123" s="293"/>
      <c r="I123" s="288"/>
      <c r="J123" s="288"/>
      <c r="K123" s="288"/>
      <c r="L123" s="288"/>
      <c r="M123" s="288"/>
      <c r="N123" s="288"/>
      <c r="O123" s="288"/>
      <c r="P123" s="290"/>
      <c r="Q123" s="290"/>
      <c r="R123" s="290"/>
      <c r="S123" s="294"/>
      <c r="T123" s="290"/>
      <c r="U123" s="290"/>
      <c r="V123" s="290"/>
      <c r="W123" s="290"/>
      <c r="X123" s="290"/>
      <c r="Y123" s="290"/>
      <c r="Z123" s="291"/>
      <c r="AA123" s="278">
        <f t="shared" si="1"/>
        <v>0</v>
      </c>
      <c r="AB123" s="280"/>
      <c r="AC123" s="280"/>
      <c r="AD123" s="280"/>
      <c r="AE123" s="280"/>
      <c r="AF123" s="280"/>
      <c r="AG123" s="280"/>
      <c r="AH123" s="280"/>
      <c r="AI123" s="280"/>
      <c r="AJ123" s="280"/>
      <c r="AK123" s="280"/>
      <c r="AL123" s="280"/>
      <c r="AM123" s="280"/>
      <c r="AN123" s="280"/>
      <c r="AO123" s="280"/>
      <c r="AP123" s="280"/>
      <c r="AQ123" s="280"/>
      <c r="AR123" s="280"/>
      <c r="AS123" s="280"/>
      <c r="AT123" s="280"/>
      <c r="AU123" s="280"/>
      <c r="AV123" s="280"/>
      <c r="AW123" s="280"/>
      <c r="AX123" s="280"/>
      <c r="AY123" s="280"/>
      <c r="AZ123" s="280"/>
      <c r="BA123" s="280"/>
      <c r="BB123" s="280"/>
      <c r="BC123" s="280"/>
      <c r="BD123" s="280"/>
      <c r="BE123" s="280"/>
      <c r="BF123" s="280"/>
      <c r="BG123" s="280"/>
      <c r="BH123" s="280"/>
      <c r="BI123" s="280"/>
      <c r="BJ123" s="280"/>
      <c r="BK123" s="280"/>
      <c r="BL123" s="280"/>
      <c r="BM123" s="280"/>
      <c r="BN123" s="280"/>
      <c r="BO123" s="280"/>
      <c r="BP123" s="280"/>
      <c r="BQ123" s="280"/>
      <c r="BR123" s="280"/>
      <c r="BS123" s="280"/>
      <c r="BT123" s="280"/>
      <c r="BU123" s="280"/>
      <c r="BV123" s="280"/>
      <c r="BW123" s="280"/>
      <c r="BX123" s="280"/>
      <c r="BY123" s="280"/>
      <c r="BZ123" s="280"/>
      <c r="CA123" s="280"/>
      <c r="CB123" s="280"/>
      <c r="CC123" s="280"/>
      <c r="CD123" s="280"/>
      <c r="CE123" s="280"/>
      <c r="CF123" s="280"/>
      <c r="CG123" s="280"/>
      <c r="CH123" s="280"/>
      <c r="CI123" s="280"/>
      <c r="CJ123" s="280"/>
      <c r="CK123" s="280"/>
      <c r="CL123" s="280"/>
      <c r="CM123" s="280"/>
      <c r="CN123" s="280"/>
      <c r="CO123" s="280"/>
      <c r="CP123" s="280"/>
      <c r="CQ123" s="280"/>
      <c r="CR123" s="280"/>
      <c r="CS123" s="280"/>
      <c r="CT123" s="280"/>
      <c r="CU123" s="280"/>
      <c r="CV123" s="280"/>
      <c r="CW123" s="280"/>
      <c r="CX123" s="280"/>
      <c r="CY123" s="280"/>
      <c r="CZ123" s="280"/>
      <c r="DA123" s="280"/>
      <c r="DB123" s="280"/>
      <c r="DC123" s="280"/>
      <c r="DD123" s="280"/>
      <c r="DE123" s="280"/>
      <c r="DF123" s="280"/>
      <c r="DG123" s="280"/>
      <c r="DH123" s="280"/>
      <c r="DI123" s="280"/>
      <c r="DJ123" s="280"/>
      <c r="DK123" s="280"/>
      <c r="DL123" s="280"/>
      <c r="DM123" s="280"/>
      <c r="DN123" s="280"/>
      <c r="DO123" s="280"/>
      <c r="DP123" s="280"/>
      <c r="DQ123" s="280"/>
      <c r="DR123" s="280"/>
      <c r="DS123" s="280"/>
      <c r="DT123" s="280"/>
      <c r="DU123" s="280"/>
      <c r="DV123" s="280"/>
      <c r="DW123" s="280"/>
      <c r="DX123" s="280"/>
      <c r="DY123" s="280"/>
      <c r="DZ123" s="280"/>
      <c r="EA123" s="280"/>
      <c r="EB123" s="280"/>
      <c r="EC123" s="280"/>
      <c r="ED123" s="280"/>
      <c r="EE123" s="280"/>
      <c r="EF123" s="280"/>
      <c r="EG123" s="280"/>
      <c r="EH123" s="280"/>
      <c r="EI123" s="280"/>
      <c r="EJ123" s="280"/>
      <c r="EK123" s="280"/>
      <c r="EL123" s="280"/>
      <c r="EM123" s="280"/>
      <c r="EN123" s="280"/>
      <c r="EO123" s="280"/>
      <c r="EP123" s="280"/>
      <c r="EQ123" s="280"/>
      <c r="ER123" s="280"/>
      <c r="ES123" s="280"/>
      <c r="ET123" s="280"/>
      <c r="EU123" s="280"/>
      <c r="EV123" s="280"/>
      <c r="EW123" s="280"/>
      <c r="EX123" s="280"/>
      <c r="EY123" s="280"/>
      <c r="EZ123" s="280"/>
      <c r="FA123" s="280"/>
      <c r="FB123" s="280"/>
      <c r="FC123" s="280"/>
      <c r="FD123" s="280"/>
      <c r="FE123" s="280"/>
      <c r="FF123" s="280"/>
      <c r="FG123" s="280"/>
      <c r="FH123" s="280"/>
      <c r="FI123" s="280"/>
      <c r="FJ123" s="280"/>
      <c r="FK123" s="280"/>
      <c r="FL123" s="280"/>
      <c r="FM123" s="280"/>
      <c r="FN123" s="280"/>
      <c r="FO123" s="280"/>
      <c r="FP123" s="280"/>
      <c r="FQ123" s="280"/>
      <c r="FR123" s="280"/>
      <c r="FS123" s="280"/>
      <c r="FT123" s="280"/>
      <c r="FU123" s="280"/>
      <c r="FV123" s="280"/>
      <c r="FW123" s="280"/>
      <c r="FX123" s="280"/>
      <c r="FY123" s="280"/>
      <c r="FZ123" s="280"/>
      <c r="GA123" s="280"/>
      <c r="GB123" s="280"/>
      <c r="GC123" s="280"/>
      <c r="GD123" s="280"/>
      <c r="GE123" s="280"/>
      <c r="GF123" s="280"/>
      <c r="GG123" s="280"/>
      <c r="GH123" s="280"/>
      <c r="GI123" s="280"/>
      <c r="GJ123" s="280"/>
      <c r="GK123" s="280"/>
      <c r="GL123" s="280"/>
      <c r="GM123" s="280"/>
      <c r="GN123" s="280"/>
      <c r="GO123" s="280"/>
      <c r="GP123" s="280"/>
      <c r="GQ123" s="280"/>
      <c r="GR123" s="280"/>
      <c r="GS123" s="280"/>
      <c r="GT123" s="280"/>
      <c r="GU123" s="280"/>
      <c r="GV123" s="280"/>
      <c r="GW123" s="280"/>
      <c r="GX123" s="280"/>
      <c r="GY123" s="280"/>
      <c r="GZ123" s="280"/>
      <c r="HA123" s="280"/>
      <c r="HB123" s="280"/>
      <c r="HC123" s="280"/>
      <c r="HD123" s="280"/>
      <c r="HE123" s="280"/>
      <c r="HF123" s="280"/>
      <c r="HG123" s="280"/>
      <c r="HH123" s="280"/>
      <c r="HI123" s="280"/>
      <c r="HJ123" s="280"/>
      <c r="HK123" s="280"/>
      <c r="HL123" s="280"/>
      <c r="HM123" s="280"/>
      <c r="HN123" s="280"/>
      <c r="HO123" s="280"/>
      <c r="HP123" s="280"/>
      <c r="HQ123" s="280"/>
      <c r="HR123" s="280"/>
      <c r="HS123" s="280"/>
      <c r="HT123" s="280"/>
      <c r="HU123" s="280"/>
      <c r="HV123" s="280"/>
      <c r="HW123" s="280"/>
      <c r="HX123" s="280"/>
      <c r="HY123" s="280"/>
      <c r="HZ123" s="280"/>
      <c r="IA123" s="280"/>
      <c r="IB123" s="280"/>
      <c r="IC123" s="280"/>
      <c r="ID123" s="280"/>
      <c r="IE123" s="280"/>
      <c r="IF123" s="280"/>
      <c r="IG123" s="280"/>
      <c r="IH123" s="280"/>
      <c r="II123" s="280"/>
      <c r="IJ123" s="280"/>
      <c r="IK123" s="280"/>
      <c r="IL123" s="280"/>
      <c r="IM123" s="280"/>
      <c r="IN123" s="280"/>
      <c r="IO123" s="280"/>
      <c r="IP123" s="280"/>
      <c r="IQ123" s="280"/>
    </row>
    <row r="124" spans="1:251" s="270" customFormat="1" ht="99" customHeight="1">
      <c r="A124" s="933"/>
      <c r="B124" s="287" t="s">
        <v>416</v>
      </c>
      <c r="C124" s="272">
        <f>SUM(E124:O124)</f>
        <v>1</v>
      </c>
      <c r="D124" s="591">
        <v>434906</v>
      </c>
      <c r="E124" s="288"/>
      <c r="F124" s="288">
        <v>1</v>
      </c>
      <c r="G124" s="288"/>
      <c r="H124" s="293"/>
      <c r="I124" s="288"/>
      <c r="J124" s="288"/>
      <c r="K124" s="288"/>
      <c r="L124" s="288"/>
      <c r="M124" s="288"/>
      <c r="N124" s="288"/>
      <c r="O124" s="288"/>
      <c r="P124" s="290">
        <f>$D$124*E124</f>
        <v>0</v>
      </c>
      <c r="Q124" s="290">
        <f aca="true" t="shared" si="14" ref="Q124:Z124">$D$124*F124</f>
        <v>434906</v>
      </c>
      <c r="R124" s="290">
        <f t="shared" si="14"/>
        <v>0</v>
      </c>
      <c r="S124" s="290">
        <f t="shared" si="14"/>
        <v>0</v>
      </c>
      <c r="T124" s="290">
        <f t="shared" si="14"/>
        <v>0</v>
      </c>
      <c r="U124" s="290">
        <f t="shared" si="14"/>
        <v>0</v>
      </c>
      <c r="V124" s="290">
        <f t="shared" si="14"/>
        <v>0</v>
      </c>
      <c r="W124" s="290">
        <f t="shared" si="14"/>
        <v>0</v>
      </c>
      <c r="X124" s="290">
        <f t="shared" si="14"/>
        <v>0</v>
      </c>
      <c r="Y124" s="290">
        <f t="shared" si="14"/>
        <v>0</v>
      </c>
      <c r="Z124" s="291">
        <f t="shared" si="14"/>
        <v>0</v>
      </c>
      <c r="AA124" s="278">
        <f t="shared" si="1"/>
        <v>434906</v>
      </c>
      <c r="AB124" s="280"/>
      <c r="AC124" s="280"/>
      <c r="AD124" s="280"/>
      <c r="AE124" s="280"/>
      <c r="AF124" s="280"/>
      <c r="AG124" s="280"/>
      <c r="AH124" s="280"/>
      <c r="AI124" s="280"/>
      <c r="AJ124" s="280"/>
      <c r="AK124" s="280"/>
      <c r="AL124" s="280"/>
      <c r="AM124" s="280"/>
      <c r="AN124" s="280"/>
      <c r="AO124" s="280"/>
      <c r="AP124" s="280"/>
      <c r="AQ124" s="280"/>
      <c r="AR124" s="280"/>
      <c r="AS124" s="280"/>
      <c r="AT124" s="280"/>
      <c r="AU124" s="280"/>
      <c r="AV124" s="280"/>
      <c r="AW124" s="280"/>
      <c r="AX124" s="280"/>
      <c r="AY124" s="280"/>
      <c r="AZ124" s="280"/>
      <c r="BA124" s="280"/>
      <c r="BB124" s="280"/>
      <c r="BC124" s="280"/>
      <c r="BD124" s="280"/>
      <c r="BE124" s="280"/>
      <c r="BF124" s="280"/>
      <c r="BG124" s="280"/>
      <c r="BH124" s="280"/>
      <c r="BI124" s="280"/>
      <c r="BJ124" s="280"/>
      <c r="BK124" s="280"/>
      <c r="BL124" s="280"/>
      <c r="BM124" s="280"/>
      <c r="BN124" s="280"/>
      <c r="BO124" s="280"/>
      <c r="BP124" s="280"/>
      <c r="BQ124" s="280"/>
      <c r="BR124" s="280"/>
      <c r="BS124" s="280"/>
      <c r="BT124" s="280"/>
      <c r="BU124" s="280"/>
      <c r="BV124" s="280"/>
      <c r="BW124" s="280"/>
      <c r="BX124" s="280"/>
      <c r="BY124" s="280"/>
      <c r="BZ124" s="280"/>
      <c r="CA124" s="280"/>
      <c r="CB124" s="280"/>
      <c r="CC124" s="280"/>
      <c r="CD124" s="280"/>
      <c r="CE124" s="280"/>
      <c r="CF124" s="280"/>
      <c r="CG124" s="280"/>
      <c r="CH124" s="280"/>
      <c r="CI124" s="280"/>
      <c r="CJ124" s="280"/>
      <c r="CK124" s="280"/>
      <c r="CL124" s="280"/>
      <c r="CM124" s="280"/>
      <c r="CN124" s="280"/>
      <c r="CO124" s="280"/>
      <c r="CP124" s="280"/>
      <c r="CQ124" s="280"/>
      <c r="CR124" s="280"/>
      <c r="CS124" s="280"/>
      <c r="CT124" s="280"/>
      <c r="CU124" s="280"/>
      <c r="CV124" s="280"/>
      <c r="CW124" s="280"/>
      <c r="CX124" s="280"/>
      <c r="CY124" s="280"/>
      <c r="CZ124" s="280"/>
      <c r="DA124" s="280"/>
      <c r="DB124" s="280"/>
      <c r="DC124" s="280"/>
      <c r="DD124" s="280"/>
      <c r="DE124" s="280"/>
      <c r="DF124" s="280"/>
      <c r="DG124" s="280"/>
      <c r="DH124" s="280"/>
      <c r="DI124" s="280"/>
      <c r="DJ124" s="280"/>
      <c r="DK124" s="280"/>
      <c r="DL124" s="280"/>
      <c r="DM124" s="280"/>
      <c r="DN124" s="280"/>
      <c r="DO124" s="280"/>
      <c r="DP124" s="280"/>
      <c r="DQ124" s="280"/>
      <c r="DR124" s="280"/>
      <c r="DS124" s="280"/>
      <c r="DT124" s="280"/>
      <c r="DU124" s="280"/>
      <c r="DV124" s="280"/>
      <c r="DW124" s="280"/>
      <c r="DX124" s="280"/>
      <c r="DY124" s="280"/>
      <c r="DZ124" s="280"/>
      <c r="EA124" s="280"/>
      <c r="EB124" s="280"/>
      <c r="EC124" s="280"/>
      <c r="ED124" s="280"/>
      <c r="EE124" s="280"/>
      <c r="EF124" s="280"/>
      <c r="EG124" s="280"/>
      <c r="EH124" s="280"/>
      <c r="EI124" s="280"/>
      <c r="EJ124" s="280"/>
      <c r="EK124" s="280"/>
      <c r="EL124" s="280"/>
      <c r="EM124" s="280"/>
      <c r="EN124" s="280"/>
      <c r="EO124" s="280"/>
      <c r="EP124" s="280"/>
      <c r="EQ124" s="280"/>
      <c r="ER124" s="280"/>
      <c r="ES124" s="280"/>
      <c r="ET124" s="280"/>
      <c r="EU124" s="280"/>
      <c r="EV124" s="280"/>
      <c r="EW124" s="280"/>
      <c r="EX124" s="280"/>
      <c r="EY124" s="280"/>
      <c r="EZ124" s="280"/>
      <c r="FA124" s="280"/>
      <c r="FB124" s="280"/>
      <c r="FC124" s="280"/>
      <c r="FD124" s="280"/>
      <c r="FE124" s="280"/>
      <c r="FF124" s="280"/>
      <c r="FG124" s="280"/>
      <c r="FH124" s="280"/>
      <c r="FI124" s="280"/>
      <c r="FJ124" s="280"/>
      <c r="FK124" s="280"/>
      <c r="FL124" s="280"/>
      <c r="FM124" s="280"/>
      <c r="FN124" s="280"/>
      <c r="FO124" s="280"/>
      <c r="FP124" s="280"/>
      <c r="FQ124" s="280"/>
      <c r="FR124" s="280"/>
      <c r="FS124" s="280"/>
      <c r="FT124" s="280"/>
      <c r="FU124" s="280"/>
      <c r="FV124" s="280"/>
      <c r="FW124" s="280"/>
      <c r="FX124" s="280"/>
      <c r="FY124" s="280"/>
      <c r="FZ124" s="280"/>
      <c r="GA124" s="280"/>
      <c r="GB124" s="280"/>
      <c r="GC124" s="280"/>
      <c r="GD124" s="280"/>
      <c r="GE124" s="280"/>
      <c r="GF124" s="280"/>
      <c r="GG124" s="280"/>
      <c r="GH124" s="280"/>
      <c r="GI124" s="280"/>
      <c r="GJ124" s="280"/>
      <c r="GK124" s="280"/>
      <c r="GL124" s="280"/>
      <c r="GM124" s="280"/>
      <c r="GN124" s="280"/>
      <c r="GO124" s="280"/>
      <c r="GP124" s="280"/>
      <c r="GQ124" s="280"/>
      <c r="GR124" s="280"/>
      <c r="GS124" s="280"/>
      <c r="GT124" s="280"/>
      <c r="GU124" s="280"/>
      <c r="GV124" s="280"/>
      <c r="GW124" s="280"/>
      <c r="GX124" s="280"/>
      <c r="GY124" s="280"/>
      <c r="GZ124" s="280"/>
      <c r="HA124" s="280"/>
      <c r="HB124" s="280"/>
      <c r="HC124" s="280"/>
      <c r="HD124" s="280"/>
      <c r="HE124" s="280"/>
      <c r="HF124" s="280"/>
      <c r="HG124" s="280"/>
      <c r="HH124" s="280"/>
      <c r="HI124" s="280"/>
      <c r="HJ124" s="280"/>
      <c r="HK124" s="280"/>
      <c r="HL124" s="280"/>
      <c r="HM124" s="280"/>
      <c r="HN124" s="280"/>
      <c r="HO124" s="280"/>
      <c r="HP124" s="280"/>
      <c r="HQ124" s="280"/>
      <c r="HR124" s="280"/>
      <c r="HS124" s="280"/>
      <c r="HT124" s="280"/>
      <c r="HU124" s="280"/>
      <c r="HV124" s="280"/>
      <c r="HW124" s="280"/>
      <c r="HX124" s="280"/>
      <c r="HY124" s="280"/>
      <c r="HZ124" s="280"/>
      <c r="IA124" s="280"/>
      <c r="IB124" s="280"/>
      <c r="IC124" s="280"/>
      <c r="ID124" s="280"/>
      <c r="IE124" s="280"/>
      <c r="IF124" s="280"/>
      <c r="IG124" s="280"/>
      <c r="IH124" s="280"/>
      <c r="II124" s="280"/>
      <c r="IJ124" s="280"/>
      <c r="IK124" s="280"/>
      <c r="IL124" s="280"/>
      <c r="IM124" s="280"/>
      <c r="IN124" s="280"/>
      <c r="IO124" s="280"/>
      <c r="IP124" s="280"/>
      <c r="IQ124" s="280"/>
    </row>
    <row r="125" spans="1:251" s="270" customFormat="1" ht="24.75" customHeight="1">
      <c r="A125" s="933"/>
      <c r="B125" s="292" t="s">
        <v>417</v>
      </c>
      <c r="C125" s="272"/>
      <c r="D125" s="591"/>
      <c r="E125" s="288"/>
      <c r="F125" s="288"/>
      <c r="G125" s="288"/>
      <c r="H125" s="293"/>
      <c r="I125" s="288"/>
      <c r="J125" s="288"/>
      <c r="K125" s="288"/>
      <c r="L125" s="288"/>
      <c r="M125" s="288"/>
      <c r="N125" s="288"/>
      <c r="O125" s="288"/>
      <c r="P125" s="290"/>
      <c r="Q125" s="290"/>
      <c r="R125" s="290"/>
      <c r="S125" s="294"/>
      <c r="T125" s="290"/>
      <c r="U125" s="290"/>
      <c r="V125" s="290"/>
      <c r="W125" s="290"/>
      <c r="X125" s="290"/>
      <c r="Y125" s="290"/>
      <c r="Z125" s="291"/>
      <c r="AA125" s="278">
        <f t="shared" si="1"/>
        <v>0</v>
      </c>
      <c r="AB125" s="280"/>
      <c r="AC125" s="280"/>
      <c r="AD125" s="280"/>
      <c r="AE125" s="280"/>
      <c r="AF125" s="280"/>
      <c r="AG125" s="280"/>
      <c r="AH125" s="280"/>
      <c r="AI125" s="280"/>
      <c r="AJ125" s="280"/>
      <c r="AK125" s="280"/>
      <c r="AL125" s="280"/>
      <c r="AM125" s="280"/>
      <c r="AN125" s="280"/>
      <c r="AO125" s="280"/>
      <c r="AP125" s="280"/>
      <c r="AQ125" s="280"/>
      <c r="AR125" s="280"/>
      <c r="AS125" s="280"/>
      <c r="AT125" s="280"/>
      <c r="AU125" s="280"/>
      <c r="AV125" s="280"/>
      <c r="AW125" s="280"/>
      <c r="AX125" s="280"/>
      <c r="AY125" s="280"/>
      <c r="AZ125" s="280"/>
      <c r="BA125" s="280"/>
      <c r="BB125" s="280"/>
      <c r="BC125" s="280"/>
      <c r="BD125" s="280"/>
      <c r="BE125" s="280"/>
      <c r="BF125" s="280"/>
      <c r="BG125" s="280"/>
      <c r="BH125" s="280"/>
      <c r="BI125" s="280"/>
      <c r="BJ125" s="280"/>
      <c r="BK125" s="280"/>
      <c r="BL125" s="280"/>
      <c r="BM125" s="280"/>
      <c r="BN125" s="280"/>
      <c r="BO125" s="280"/>
      <c r="BP125" s="280"/>
      <c r="BQ125" s="280"/>
      <c r="BR125" s="280"/>
      <c r="BS125" s="280"/>
      <c r="BT125" s="280"/>
      <c r="BU125" s="280"/>
      <c r="BV125" s="280"/>
      <c r="BW125" s="280"/>
      <c r="BX125" s="280"/>
      <c r="BY125" s="280"/>
      <c r="BZ125" s="280"/>
      <c r="CA125" s="280"/>
      <c r="CB125" s="280"/>
      <c r="CC125" s="280"/>
      <c r="CD125" s="280"/>
      <c r="CE125" s="280"/>
      <c r="CF125" s="280"/>
      <c r="CG125" s="280"/>
      <c r="CH125" s="280"/>
      <c r="CI125" s="280"/>
      <c r="CJ125" s="280"/>
      <c r="CK125" s="280"/>
      <c r="CL125" s="280"/>
      <c r="CM125" s="280"/>
      <c r="CN125" s="280"/>
      <c r="CO125" s="280"/>
      <c r="CP125" s="280"/>
      <c r="CQ125" s="280"/>
      <c r="CR125" s="280"/>
      <c r="CS125" s="280"/>
      <c r="CT125" s="280"/>
      <c r="CU125" s="280"/>
      <c r="CV125" s="280"/>
      <c r="CW125" s="280"/>
      <c r="CX125" s="280"/>
      <c r="CY125" s="280"/>
      <c r="CZ125" s="280"/>
      <c r="DA125" s="280"/>
      <c r="DB125" s="280"/>
      <c r="DC125" s="280"/>
      <c r="DD125" s="280"/>
      <c r="DE125" s="280"/>
      <c r="DF125" s="280"/>
      <c r="DG125" s="280"/>
      <c r="DH125" s="280"/>
      <c r="DI125" s="280"/>
      <c r="DJ125" s="280"/>
      <c r="DK125" s="280"/>
      <c r="DL125" s="280"/>
      <c r="DM125" s="280"/>
      <c r="DN125" s="280"/>
      <c r="DO125" s="280"/>
      <c r="DP125" s="280"/>
      <c r="DQ125" s="280"/>
      <c r="DR125" s="280"/>
      <c r="DS125" s="280"/>
      <c r="DT125" s="280"/>
      <c r="DU125" s="280"/>
      <c r="DV125" s="280"/>
      <c r="DW125" s="280"/>
      <c r="DX125" s="280"/>
      <c r="DY125" s="280"/>
      <c r="DZ125" s="280"/>
      <c r="EA125" s="280"/>
      <c r="EB125" s="280"/>
      <c r="EC125" s="280"/>
      <c r="ED125" s="280"/>
      <c r="EE125" s="280"/>
      <c r="EF125" s="280"/>
      <c r="EG125" s="280"/>
      <c r="EH125" s="280"/>
      <c r="EI125" s="280"/>
      <c r="EJ125" s="280"/>
      <c r="EK125" s="280"/>
      <c r="EL125" s="280"/>
      <c r="EM125" s="280"/>
      <c r="EN125" s="280"/>
      <c r="EO125" s="280"/>
      <c r="EP125" s="280"/>
      <c r="EQ125" s="280"/>
      <c r="ER125" s="280"/>
      <c r="ES125" s="280"/>
      <c r="ET125" s="280"/>
      <c r="EU125" s="280"/>
      <c r="EV125" s="280"/>
      <c r="EW125" s="280"/>
      <c r="EX125" s="280"/>
      <c r="EY125" s="280"/>
      <c r="EZ125" s="280"/>
      <c r="FA125" s="280"/>
      <c r="FB125" s="280"/>
      <c r="FC125" s="280"/>
      <c r="FD125" s="280"/>
      <c r="FE125" s="280"/>
      <c r="FF125" s="280"/>
      <c r="FG125" s="280"/>
      <c r="FH125" s="280"/>
      <c r="FI125" s="280"/>
      <c r="FJ125" s="280"/>
      <c r="FK125" s="280"/>
      <c r="FL125" s="280"/>
      <c r="FM125" s="280"/>
      <c r="FN125" s="280"/>
      <c r="FO125" s="280"/>
      <c r="FP125" s="280"/>
      <c r="FQ125" s="280"/>
      <c r="FR125" s="280"/>
      <c r="FS125" s="280"/>
      <c r="FT125" s="280"/>
      <c r="FU125" s="280"/>
      <c r="FV125" s="280"/>
      <c r="FW125" s="280"/>
      <c r="FX125" s="280"/>
      <c r="FY125" s="280"/>
      <c r="FZ125" s="280"/>
      <c r="GA125" s="280"/>
      <c r="GB125" s="280"/>
      <c r="GC125" s="280"/>
      <c r="GD125" s="280"/>
      <c r="GE125" s="280"/>
      <c r="GF125" s="280"/>
      <c r="GG125" s="280"/>
      <c r="GH125" s="280"/>
      <c r="GI125" s="280"/>
      <c r="GJ125" s="280"/>
      <c r="GK125" s="280"/>
      <c r="GL125" s="280"/>
      <c r="GM125" s="280"/>
      <c r="GN125" s="280"/>
      <c r="GO125" s="280"/>
      <c r="GP125" s="280"/>
      <c r="GQ125" s="280"/>
      <c r="GR125" s="280"/>
      <c r="GS125" s="280"/>
      <c r="GT125" s="280"/>
      <c r="GU125" s="280"/>
      <c r="GV125" s="280"/>
      <c r="GW125" s="280"/>
      <c r="GX125" s="280"/>
      <c r="GY125" s="280"/>
      <c r="GZ125" s="280"/>
      <c r="HA125" s="280"/>
      <c r="HB125" s="280"/>
      <c r="HC125" s="280"/>
      <c r="HD125" s="280"/>
      <c r="HE125" s="280"/>
      <c r="HF125" s="280"/>
      <c r="HG125" s="280"/>
      <c r="HH125" s="280"/>
      <c r="HI125" s="280"/>
      <c r="HJ125" s="280"/>
      <c r="HK125" s="280"/>
      <c r="HL125" s="280"/>
      <c r="HM125" s="280"/>
      <c r="HN125" s="280"/>
      <c r="HO125" s="280"/>
      <c r="HP125" s="280"/>
      <c r="HQ125" s="280"/>
      <c r="HR125" s="280"/>
      <c r="HS125" s="280"/>
      <c r="HT125" s="280"/>
      <c r="HU125" s="280"/>
      <c r="HV125" s="280"/>
      <c r="HW125" s="280"/>
      <c r="HX125" s="280"/>
      <c r="HY125" s="280"/>
      <c r="HZ125" s="280"/>
      <c r="IA125" s="280"/>
      <c r="IB125" s="280"/>
      <c r="IC125" s="280"/>
      <c r="ID125" s="280"/>
      <c r="IE125" s="280"/>
      <c r="IF125" s="280"/>
      <c r="IG125" s="280"/>
      <c r="IH125" s="280"/>
      <c r="II125" s="280"/>
      <c r="IJ125" s="280"/>
      <c r="IK125" s="280"/>
      <c r="IL125" s="280"/>
      <c r="IM125" s="280"/>
      <c r="IN125" s="280"/>
      <c r="IO125" s="280"/>
      <c r="IP125" s="280"/>
      <c r="IQ125" s="280"/>
    </row>
    <row r="126" spans="1:251" s="270" customFormat="1" ht="85.5" customHeight="1">
      <c r="A126" s="933"/>
      <c r="B126" s="287" t="s">
        <v>418</v>
      </c>
      <c r="C126" s="272">
        <f>SUM(E126:O126)</f>
        <v>23</v>
      </c>
      <c r="D126" s="591">
        <v>269798</v>
      </c>
      <c r="E126" s="288">
        <v>4</v>
      </c>
      <c r="F126" s="288">
        <v>5</v>
      </c>
      <c r="G126" s="288"/>
      <c r="H126" s="293"/>
      <c r="I126" s="288">
        <v>5</v>
      </c>
      <c r="J126" s="288">
        <v>1</v>
      </c>
      <c r="K126" s="288"/>
      <c r="L126" s="288">
        <v>8</v>
      </c>
      <c r="M126" s="288"/>
      <c r="N126" s="288"/>
      <c r="O126" s="288"/>
      <c r="P126" s="290">
        <f>$D$126*E126</f>
        <v>1079192</v>
      </c>
      <c r="Q126" s="290">
        <f>$D$126*F126</f>
        <v>1348990</v>
      </c>
      <c r="R126" s="290">
        <f aca="true" t="shared" si="15" ref="R126:Z126">$D$126*G126</f>
        <v>0</v>
      </c>
      <c r="S126" s="290">
        <f>$D$126*H126</f>
        <v>0</v>
      </c>
      <c r="T126" s="290">
        <f t="shared" si="15"/>
        <v>1348990</v>
      </c>
      <c r="U126" s="290">
        <f t="shared" si="15"/>
        <v>269798</v>
      </c>
      <c r="V126" s="290">
        <f t="shared" si="15"/>
        <v>0</v>
      </c>
      <c r="W126" s="290">
        <f t="shared" si="15"/>
        <v>2158384</v>
      </c>
      <c r="X126" s="290">
        <f t="shared" si="15"/>
        <v>0</v>
      </c>
      <c r="Y126" s="290">
        <f>$D$126*N126</f>
        <v>0</v>
      </c>
      <c r="Z126" s="291">
        <f t="shared" si="15"/>
        <v>0</v>
      </c>
      <c r="AA126" s="278">
        <f t="shared" si="1"/>
        <v>6205354</v>
      </c>
      <c r="AB126" s="280"/>
      <c r="AC126" s="280"/>
      <c r="AD126" s="280"/>
      <c r="AE126" s="280"/>
      <c r="AF126" s="280"/>
      <c r="AG126" s="280"/>
      <c r="AH126" s="280"/>
      <c r="AI126" s="280"/>
      <c r="AJ126" s="280"/>
      <c r="AK126" s="280"/>
      <c r="AL126" s="280"/>
      <c r="AM126" s="280"/>
      <c r="AN126" s="280"/>
      <c r="AO126" s="280"/>
      <c r="AP126" s="280"/>
      <c r="AQ126" s="280"/>
      <c r="AR126" s="280"/>
      <c r="AS126" s="280"/>
      <c r="AT126" s="280"/>
      <c r="AU126" s="280"/>
      <c r="AV126" s="280"/>
      <c r="AW126" s="280"/>
      <c r="AX126" s="280"/>
      <c r="AY126" s="280"/>
      <c r="AZ126" s="280"/>
      <c r="BA126" s="280"/>
      <c r="BB126" s="280"/>
      <c r="BC126" s="280"/>
      <c r="BD126" s="280"/>
      <c r="BE126" s="280"/>
      <c r="BF126" s="280"/>
      <c r="BG126" s="280"/>
      <c r="BH126" s="280"/>
      <c r="BI126" s="280"/>
      <c r="BJ126" s="280"/>
      <c r="BK126" s="280"/>
      <c r="BL126" s="280"/>
      <c r="BM126" s="280"/>
      <c r="BN126" s="280"/>
      <c r="BO126" s="280"/>
      <c r="BP126" s="280"/>
      <c r="BQ126" s="280"/>
      <c r="BR126" s="280"/>
      <c r="BS126" s="280"/>
      <c r="BT126" s="280"/>
      <c r="BU126" s="280"/>
      <c r="BV126" s="280"/>
      <c r="BW126" s="280"/>
      <c r="BX126" s="280"/>
      <c r="BY126" s="280"/>
      <c r="BZ126" s="280"/>
      <c r="CA126" s="280"/>
      <c r="CB126" s="280"/>
      <c r="CC126" s="280"/>
      <c r="CD126" s="280"/>
      <c r="CE126" s="280"/>
      <c r="CF126" s="280"/>
      <c r="CG126" s="280"/>
      <c r="CH126" s="280"/>
      <c r="CI126" s="280"/>
      <c r="CJ126" s="280"/>
      <c r="CK126" s="280"/>
      <c r="CL126" s="280"/>
      <c r="CM126" s="280"/>
      <c r="CN126" s="280"/>
      <c r="CO126" s="280"/>
      <c r="CP126" s="280"/>
      <c r="CQ126" s="280"/>
      <c r="CR126" s="280"/>
      <c r="CS126" s="280"/>
      <c r="CT126" s="280"/>
      <c r="CU126" s="280"/>
      <c r="CV126" s="280"/>
      <c r="CW126" s="280"/>
      <c r="CX126" s="280"/>
      <c r="CY126" s="280"/>
      <c r="CZ126" s="280"/>
      <c r="DA126" s="280"/>
      <c r="DB126" s="280"/>
      <c r="DC126" s="280"/>
      <c r="DD126" s="280"/>
      <c r="DE126" s="280"/>
      <c r="DF126" s="280"/>
      <c r="DG126" s="280"/>
      <c r="DH126" s="280"/>
      <c r="DI126" s="280"/>
      <c r="DJ126" s="280"/>
      <c r="DK126" s="280"/>
      <c r="DL126" s="280"/>
      <c r="DM126" s="280"/>
      <c r="DN126" s="280"/>
      <c r="DO126" s="280"/>
      <c r="DP126" s="280"/>
      <c r="DQ126" s="280"/>
      <c r="DR126" s="280"/>
      <c r="DS126" s="280"/>
      <c r="DT126" s="280"/>
      <c r="DU126" s="280"/>
      <c r="DV126" s="280"/>
      <c r="DW126" s="280"/>
      <c r="DX126" s="280"/>
      <c r="DY126" s="280"/>
      <c r="DZ126" s="280"/>
      <c r="EA126" s="280"/>
      <c r="EB126" s="280"/>
      <c r="EC126" s="280"/>
      <c r="ED126" s="280"/>
      <c r="EE126" s="280"/>
      <c r="EF126" s="280"/>
      <c r="EG126" s="280"/>
      <c r="EH126" s="280"/>
      <c r="EI126" s="280"/>
      <c r="EJ126" s="280"/>
      <c r="EK126" s="280"/>
      <c r="EL126" s="280"/>
      <c r="EM126" s="280"/>
      <c r="EN126" s="280"/>
      <c r="EO126" s="280"/>
      <c r="EP126" s="280"/>
      <c r="EQ126" s="280"/>
      <c r="ER126" s="280"/>
      <c r="ES126" s="280"/>
      <c r="ET126" s="280"/>
      <c r="EU126" s="280"/>
      <c r="EV126" s="280"/>
      <c r="EW126" s="280"/>
      <c r="EX126" s="280"/>
      <c r="EY126" s="280"/>
      <c r="EZ126" s="280"/>
      <c r="FA126" s="280"/>
      <c r="FB126" s="280"/>
      <c r="FC126" s="280"/>
      <c r="FD126" s="280"/>
      <c r="FE126" s="280"/>
      <c r="FF126" s="280"/>
      <c r="FG126" s="280"/>
      <c r="FH126" s="280"/>
      <c r="FI126" s="280"/>
      <c r="FJ126" s="280"/>
      <c r="FK126" s="280"/>
      <c r="FL126" s="280"/>
      <c r="FM126" s="280"/>
      <c r="FN126" s="280"/>
      <c r="FO126" s="280"/>
      <c r="FP126" s="280"/>
      <c r="FQ126" s="280"/>
      <c r="FR126" s="280"/>
      <c r="FS126" s="280"/>
      <c r="FT126" s="280"/>
      <c r="FU126" s="280"/>
      <c r="FV126" s="280"/>
      <c r="FW126" s="280"/>
      <c r="FX126" s="280"/>
      <c r="FY126" s="280"/>
      <c r="FZ126" s="280"/>
      <c r="GA126" s="280"/>
      <c r="GB126" s="280"/>
      <c r="GC126" s="280"/>
      <c r="GD126" s="280"/>
      <c r="GE126" s="280"/>
      <c r="GF126" s="280"/>
      <c r="GG126" s="280"/>
      <c r="GH126" s="280"/>
      <c r="GI126" s="280"/>
      <c r="GJ126" s="280"/>
      <c r="GK126" s="280"/>
      <c r="GL126" s="280"/>
      <c r="GM126" s="280"/>
      <c r="GN126" s="280"/>
      <c r="GO126" s="280"/>
      <c r="GP126" s="280"/>
      <c r="GQ126" s="280"/>
      <c r="GR126" s="280"/>
      <c r="GS126" s="280"/>
      <c r="GT126" s="280"/>
      <c r="GU126" s="280"/>
      <c r="GV126" s="280"/>
      <c r="GW126" s="280"/>
      <c r="GX126" s="280"/>
      <c r="GY126" s="280"/>
      <c r="GZ126" s="280"/>
      <c r="HA126" s="280"/>
      <c r="HB126" s="280"/>
      <c r="HC126" s="280"/>
      <c r="HD126" s="280"/>
      <c r="HE126" s="280"/>
      <c r="HF126" s="280"/>
      <c r="HG126" s="280"/>
      <c r="HH126" s="280"/>
      <c r="HI126" s="280"/>
      <c r="HJ126" s="280"/>
      <c r="HK126" s="280"/>
      <c r="HL126" s="280"/>
      <c r="HM126" s="280"/>
      <c r="HN126" s="280"/>
      <c r="HO126" s="280"/>
      <c r="HP126" s="280"/>
      <c r="HQ126" s="280"/>
      <c r="HR126" s="280"/>
      <c r="HS126" s="280"/>
      <c r="HT126" s="280"/>
      <c r="HU126" s="280"/>
      <c r="HV126" s="280"/>
      <c r="HW126" s="280"/>
      <c r="HX126" s="280"/>
      <c r="HY126" s="280"/>
      <c r="HZ126" s="280"/>
      <c r="IA126" s="280"/>
      <c r="IB126" s="280"/>
      <c r="IC126" s="280"/>
      <c r="ID126" s="280"/>
      <c r="IE126" s="280"/>
      <c r="IF126" s="280"/>
      <c r="IG126" s="280"/>
      <c r="IH126" s="280"/>
      <c r="II126" s="280"/>
      <c r="IJ126" s="280"/>
      <c r="IK126" s="280"/>
      <c r="IL126" s="280"/>
      <c r="IM126" s="280"/>
      <c r="IN126" s="280"/>
      <c r="IO126" s="280"/>
      <c r="IP126" s="280"/>
      <c r="IQ126" s="280"/>
    </row>
    <row r="127" spans="1:251" s="270" customFormat="1" ht="24.75" customHeight="1">
      <c r="A127" s="933"/>
      <c r="B127" s="292" t="s">
        <v>419</v>
      </c>
      <c r="C127" s="272"/>
      <c r="D127" s="591"/>
      <c r="E127" s="288"/>
      <c r="F127" s="288"/>
      <c r="G127" s="288"/>
      <c r="H127" s="293"/>
      <c r="I127" s="288"/>
      <c r="J127" s="288"/>
      <c r="K127" s="288"/>
      <c r="L127" s="288"/>
      <c r="M127" s="288"/>
      <c r="N127" s="288"/>
      <c r="O127" s="288"/>
      <c r="P127" s="290"/>
      <c r="Q127" s="290"/>
      <c r="R127" s="290"/>
      <c r="S127" s="294"/>
      <c r="T127" s="290"/>
      <c r="U127" s="290"/>
      <c r="V127" s="290"/>
      <c r="W127" s="290"/>
      <c r="X127" s="290"/>
      <c r="Y127" s="290"/>
      <c r="Z127" s="291"/>
      <c r="AA127" s="278">
        <f t="shared" si="1"/>
        <v>0</v>
      </c>
      <c r="AB127" s="280"/>
      <c r="AC127" s="280"/>
      <c r="AD127" s="280"/>
      <c r="AE127" s="280"/>
      <c r="AF127" s="280"/>
      <c r="AG127" s="280"/>
      <c r="AH127" s="280"/>
      <c r="AI127" s="280"/>
      <c r="AJ127" s="280"/>
      <c r="AK127" s="280"/>
      <c r="AL127" s="280"/>
      <c r="AM127" s="280"/>
      <c r="AN127" s="280"/>
      <c r="AO127" s="280"/>
      <c r="AP127" s="280"/>
      <c r="AQ127" s="280"/>
      <c r="AR127" s="280"/>
      <c r="AS127" s="280"/>
      <c r="AT127" s="280"/>
      <c r="AU127" s="280"/>
      <c r="AV127" s="280"/>
      <c r="AW127" s="280"/>
      <c r="AX127" s="280"/>
      <c r="AY127" s="280"/>
      <c r="AZ127" s="280"/>
      <c r="BA127" s="280"/>
      <c r="BB127" s="280"/>
      <c r="BC127" s="280"/>
      <c r="BD127" s="280"/>
      <c r="BE127" s="280"/>
      <c r="BF127" s="280"/>
      <c r="BG127" s="280"/>
      <c r="BH127" s="280"/>
      <c r="BI127" s="280"/>
      <c r="BJ127" s="280"/>
      <c r="BK127" s="280"/>
      <c r="BL127" s="280"/>
      <c r="BM127" s="280"/>
      <c r="BN127" s="280"/>
      <c r="BO127" s="280"/>
      <c r="BP127" s="280"/>
      <c r="BQ127" s="280"/>
      <c r="BR127" s="280"/>
      <c r="BS127" s="280"/>
      <c r="BT127" s="280"/>
      <c r="BU127" s="280"/>
      <c r="BV127" s="280"/>
      <c r="BW127" s="280"/>
      <c r="BX127" s="280"/>
      <c r="BY127" s="280"/>
      <c r="BZ127" s="280"/>
      <c r="CA127" s="280"/>
      <c r="CB127" s="280"/>
      <c r="CC127" s="280"/>
      <c r="CD127" s="280"/>
      <c r="CE127" s="280"/>
      <c r="CF127" s="280"/>
      <c r="CG127" s="280"/>
      <c r="CH127" s="280"/>
      <c r="CI127" s="280"/>
      <c r="CJ127" s="280"/>
      <c r="CK127" s="280"/>
      <c r="CL127" s="280"/>
      <c r="CM127" s="280"/>
      <c r="CN127" s="280"/>
      <c r="CO127" s="280"/>
      <c r="CP127" s="280"/>
      <c r="CQ127" s="280"/>
      <c r="CR127" s="280"/>
      <c r="CS127" s="280"/>
      <c r="CT127" s="280"/>
      <c r="CU127" s="280"/>
      <c r="CV127" s="280"/>
      <c r="CW127" s="280"/>
      <c r="CX127" s="280"/>
      <c r="CY127" s="280"/>
      <c r="CZ127" s="280"/>
      <c r="DA127" s="280"/>
      <c r="DB127" s="280"/>
      <c r="DC127" s="280"/>
      <c r="DD127" s="280"/>
      <c r="DE127" s="280"/>
      <c r="DF127" s="280"/>
      <c r="DG127" s="280"/>
      <c r="DH127" s="280"/>
      <c r="DI127" s="280"/>
      <c r="DJ127" s="280"/>
      <c r="DK127" s="280"/>
      <c r="DL127" s="280"/>
      <c r="DM127" s="280"/>
      <c r="DN127" s="280"/>
      <c r="DO127" s="280"/>
      <c r="DP127" s="280"/>
      <c r="DQ127" s="280"/>
      <c r="DR127" s="280"/>
      <c r="DS127" s="280"/>
      <c r="DT127" s="280"/>
      <c r="DU127" s="280"/>
      <c r="DV127" s="280"/>
      <c r="DW127" s="280"/>
      <c r="DX127" s="280"/>
      <c r="DY127" s="280"/>
      <c r="DZ127" s="280"/>
      <c r="EA127" s="280"/>
      <c r="EB127" s="280"/>
      <c r="EC127" s="280"/>
      <c r="ED127" s="280"/>
      <c r="EE127" s="280"/>
      <c r="EF127" s="280"/>
      <c r="EG127" s="280"/>
      <c r="EH127" s="280"/>
      <c r="EI127" s="280"/>
      <c r="EJ127" s="280"/>
      <c r="EK127" s="280"/>
      <c r="EL127" s="280"/>
      <c r="EM127" s="280"/>
      <c r="EN127" s="280"/>
      <c r="EO127" s="280"/>
      <c r="EP127" s="280"/>
      <c r="EQ127" s="280"/>
      <c r="ER127" s="280"/>
      <c r="ES127" s="280"/>
      <c r="ET127" s="280"/>
      <c r="EU127" s="280"/>
      <c r="EV127" s="280"/>
      <c r="EW127" s="280"/>
      <c r="EX127" s="280"/>
      <c r="EY127" s="280"/>
      <c r="EZ127" s="280"/>
      <c r="FA127" s="280"/>
      <c r="FB127" s="280"/>
      <c r="FC127" s="280"/>
      <c r="FD127" s="280"/>
      <c r="FE127" s="280"/>
      <c r="FF127" s="280"/>
      <c r="FG127" s="280"/>
      <c r="FH127" s="280"/>
      <c r="FI127" s="280"/>
      <c r="FJ127" s="280"/>
      <c r="FK127" s="280"/>
      <c r="FL127" s="280"/>
      <c r="FM127" s="280"/>
      <c r="FN127" s="280"/>
      <c r="FO127" s="280"/>
      <c r="FP127" s="280"/>
      <c r="FQ127" s="280"/>
      <c r="FR127" s="280"/>
      <c r="FS127" s="280"/>
      <c r="FT127" s="280"/>
      <c r="FU127" s="280"/>
      <c r="FV127" s="280"/>
      <c r="FW127" s="280"/>
      <c r="FX127" s="280"/>
      <c r="FY127" s="280"/>
      <c r="FZ127" s="280"/>
      <c r="GA127" s="280"/>
      <c r="GB127" s="280"/>
      <c r="GC127" s="280"/>
      <c r="GD127" s="280"/>
      <c r="GE127" s="280"/>
      <c r="GF127" s="280"/>
      <c r="GG127" s="280"/>
      <c r="GH127" s="280"/>
      <c r="GI127" s="280"/>
      <c r="GJ127" s="280"/>
      <c r="GK127" s="280"/>
      <c r="GL127" s="280"/>
      <c r="GM127" s="280"/>
      <c r="GN127" s="280"/>
      <c r="GO127" s="280"/>
      <c r="GP127" s="280"/>
      <c r="GQ127" s="280"/>
      <c r="GR127" s="280"/>
      <c r="GS127" s="280"/>
      <c r="GT127" s="280"/>
      <c r="GU127" s="280"/>
      <c r="GV127" s="280"/>
      <c r="GW127" s="280"/>
      <c r="GX127" s="280"/>
      <c r="GY127" s="280"/>
      <c r="GZ127" s="280"/>
      <c r="HA127" s="280"/>
      <c r="HB127" s="280"/>
      <c r="HC127" s="280"/>
      <c r="HD127" s="280"/>
      <c r="HE127" s="280"/>
      <c r="HF127" s="280"/>
      <c r="HG127" s="280"/>
      <c r="HH127" s="280"/>
      <c r="HI127" s="280"/>
      <c r="HJ127" s="280"/>
      <c r="HK127" s="280"/>
      <c r="HL127" s="280"/>
      <c r="HM127" s="280"/>
      <c r="HN127" s="280"/>
      <c r="HO127" s="280"/>
      <c r="HP127" s="280"/>
      <c r="HQ127" s="280"/>
      <c r="HR127" s="280"/>
      <c r="HS127" s="280"/>
      <c r="HT127" s="280"/>
      <c r="HU127" s="280"/>
      <c r="HV127" s="280"/>
      <c r="HW127" s="280"/>
      <c r="HX127" s="280"/>
      <c r="HY127" s="280"/>
      <c r="HZ127" s="280"/>
      <c r="IA127" s="280"/>
      <c r="IB127" s="280"/>
      <c r="IC127" s="280"/>
      <c r="ID127" s="280"/>
      <c r="IE127" s="280"/>
      <c r="IF127" s="280"/>
      <c r="IG127" s="280"/>
      <c r="IH127" s="280"/>
      <c r="II127" s="280"/>
      <c r="IJ127" s="280"/>
      <c r="IK127" s="280"/>
      <c r="IL127" s="280"/>
      <c r="IM127" s="280"/>
      <c r="IN127" s="280"/>
      <c r="IO127" s="280"/>
      <c r="IP127" s="280"/>
      <c r="IQ127" s="280"/>
    </row>
    <row r="128" spans="1:251" s="270" customFormat="1" ht="24.75" customHeight="1">
      <c r="A128" s="933"/>
      <c r="B128" s="292" t="s">
        <v>420</v>
      </c>
      <c r="C128" s="272"/>
      <c r="D128" s="591"/>
      <c r="E128" s="288"/>
      <c r="F128" s="288"/>
      <c r="G128" s="288"/>
      <c r="H128" s="293"/>
      <c r="I128" s="288"/>
      <c r="J128" s="288"/>
      <c r="K128" s="288"/>
      <c r="L128" s="288"/>
      <c r="M128" s="288"/>
      <c r="N128" s="288"/>
      <c r="O128" s="288"/>
      <c r="P128" s="290"/>
      <c r="Q128" s="290"/>
      <c r="R128" s="290"/>
      <c r="S128" s="294"/>
      <c r="T128" s="290"/>
      <c r="U128" s="290"/>
      <c r="V128" s="290"/>
      <c r="W128" s="290"/>
      <c r="X128" s="290"/>
      <c r="Y128" s="290"/>
      <c r="Z128" s="291"/>
      <c r="AA128" s="278">
        <f t="shared" si="1"/>
        <v>0</v>
      </c>
      <c r="AB128" s="280"/>
      <c r="AC128" s="280"/>
      <c r="AD128" s="280"/>
      <c r="AE128" s="280"/>
      <c r="AF128" s="280"/>
      <c r="AG128" s="280"/>
      <c r="AH128" s="280"/>
      <c r="AI128" s="280"/>
      <c r="AJ128" s="280"/>
      <c r="AK128" s="280"/>
      <c r="AL128" s="280"/>
      <c r="AM128" s="280"/>
      <c r="AN128" s="280"/>
      <c r="AO128" s="280"/>
      <c r="AP128" s="280"/>
      <c r="AQ128" s="280"/>
      <c r="AR128" s="280"/>
      <c r="AS128" s="280"/>
      <c r="AT128" s="280"/>
      <c r="AU128" s="280"/>
      <c r="AV128" s="280"/>
      <c r="AW128" s="280"/>
      <c r="AX128" s="280"/>
      <c r="AY128" s="280"/>
      <c r="AZ128" s="280"/>
      <c r="BA128" s="280"/>
      <c r="BB128" s="280"/>
      <c r="BC128" s="280"/>
      <c r="BD128" s="280"/>
      <c r="BE128" s="280"/>
      <c r="BF128" s="280"/>
      <c r="BG128" s="280"/>
      <c r="BH128" s="280"/>
      <c r="BI128" s="280"/>
      <c r="BJ128" s="280"/>
      <c r="BK128" s="280"/>
      <c r="BL128" s="280"/>
      <c r="BM128" s="280"/>
      <c r="BN128" s="280"/>
      <c r="BO128" s="280"/>
      <c r="BP128" s="280"/>
      <c r="BQ128" s="280"/>
      <c r="BR128" s="280"/>
      <c r="BS128" s="280"/>
      <c r="BT128" s="280"/>
      <c r="BU128" s="280"/>
      <c r="BV128" s="280"/>
      <c r="BW128" s="280"/>
      <c r="BX128" s="280"/>
      <c r="BY128" s="280"/>
      <c r="BZ128" s="280"/>
      <c r="CA128" s="280"/>
      <c r="CB128" s="280"/>
      <c r="CC128" s="280"/>
      <c r="CD128" s="280"/>
      <c r="CE128" s="280"/>
      <c r="CF128" s="280"/>
      <c r="CG128" s="280"/>
      <c r="CH128" s="280"/>
      <c r="CI128" s="280"/>
      <c r="CJ128" s="280"/>
      <c r="CK128" s="280"/>
      <c r="CL128" s="280"/>
      <c r="CM128" s="280"/>
      <c r="CN128" s="280"/>
      <c r="CO128" s="280"/>
      <c r="CP128" s="280"/>
      <c r="CQ128" s="280"/>
      <c r="CR128" s="280"/>
      <c r="CS128" s="280"/>
      <c r="CT128" s="280"/>
      <c r="CU128" s="280"/>
      <c r="CV128" s="280"/>
      <c r="CW128" s="280"/>
      <c r="CX128" s="280"/>
      <c r="CY128" s="280"/>
      <c r="CZ128" s="280"/>
      <c r="DA128" s="280"/>
      <c r="DB128" s="280"/>
      <c r="DC128" s="280"/>
      <c r="DD128" s="280"/>
      <c r="DE128" s="280"/>
      <c r="DF128" s="280"/>
      <c r="DG128" s="280"/>
      <c r="DH128" s="280"/>
      <c r="DI128" s="280"/>
      <c r="DJ128" s="280"/>
      <c r="DK128" s="280"/>
      <c r="DL128" s="280"/>
      <c r="DM128" s="280"/>
      <c r="DN128" s="280"/>
      <c r="DO128" s="280"/>
      <c r="DP128" s="280"/>
      <c r="DQ128" s="280"/>
      <c r="DR128" s="280"/>
      <c r="DS128" s="280"/>
      <c r="DT128" s="280"/>
      <c r="DU128" s="280"/>
      <c r="DV128" s="280"/>
      <c r="DW128" s="280"/>
      <c r="DX128" s="280"/>
      <c r="DY128" s="280"/>
      <c r="DZ128" s="280"/>
      <c r="EA128" s="280"/>
      <c r="EB128" s="280"/>
      <c r="EC128" s="280"/>
      <c r="ED128" s="280"/>
      <c r="EE128" s="280"/>
      <c r="EF128" s="280"/>
      <c r="EG128" s="280"/>
      <c r="EH128" s="280"/>
      <c r="EI128" s="280"/>
      <c r="EJ128" s="280"/>
      <c r="EK128" s="280"/>
      <c r="EL128" s="280"/>
      <c r="EM128" s="280"/>
      <c r="EN128" s="280"/>
      <c r="EO128" s="280"/>
      <c r="EP128" s="280"/>
      <c r="EQ128" s="280"/>
      <c r="ER128" s="280"/>
      <c r="ES128" s="280"/>
      <c r="ET128" s="280"/>
      <c r="EU128" s="280"/>
      <c r="EV128" s="280"/>
      <c r="EW128" s="280"/>
      <c r="EX128" s="280"/>
      <c r="EY128" s="280"/>
      <c r="EZ128" s="280"/>
      <c r="FA128" s="280"/>
      <c r="FB128" s="280"/>
      <c r="FC128" s="280"/>
      <c r="FD128" s="280"/>
      <c r="FE128" s="280"/>
      <c r="FF128" s="280"/>
      <c r="FG128" s="280"/>
      <c r="FH128" s="280"/>
      <c r="FI128" s="280"/>
      <c r="FJ128" s="280"/>
      <c r="FK128" s="280"/>
      <c r="FL128" s="280"/>
      <c r="FM128" s="280"/>
      <c r="FN128" s="280"/>
      <c r="FO128" s="280"/>
      <c r="FP128" s="280"/>
      <c r="FQ128" s="280"/>
      <c r="FR128" s="280"/>
      <c r="FS128" s="280"/>
      <c r="FT128" s="280"/>
      <c r="FU128" s="280"/>
      <c r="FV128" s="280"/>
      <c r="FW128" s="280"/>
      <c r="FX128" s="280"/>
      <c r="FY128" s="280"/>
      <c r="FZ128" s="280"/>
      <c r="GA128" s="280"/>
      <c r="GB128" s="280"/>
      <c r="GC128" s="280"/>
      <c r="GD128" s="280"/>
      <c r="GE128" s="280"/>
      <c r="GF128" s="280"/>
      <c r="GG128" s="280"/>
      <c r="GH128" s="280"/>
      <c r="GI128" s="280"/>
      <c r="GJ128" s="280"/>
      <c r="GK128" s="280"/>
      <c r="GL128" s="280"/>
      <c r="GM128" s="280"/>
      <c r="GN128" s="280"/>
      <c r="GO128" s="280"/>
      <c r="GP128" s="280"/>
      <c r="GQ128" s="280"/>
      <c r="GR128" s="280"/>
      <c r="GS128" s="280"/>
      <c r="GT128" s="280"/>
      <c r="GU128" s="280"/>
      <c r="GV128" s="280"/>
      <c r="GW128" s="280"/>
      <c r="GX128" s="280"/>
      <c r="GY128" s="280"/>
      <c r="GZ128" s="280"/>
      <c r="HA128" s="280"/>
      <c r="HB128" s="280"/>
      <c r="HC128" s="280"/>
      <c r="HD128" s="280"/>
      <c r="HE128" s="280"/>
      <c r="HF128" s="280"/>
      <c r="HG128" s="280"/>
      <c r="HH128" s="280"/>
      <c r="HI128" s="280"/>
      <c r="HJ128" s="280"/>
      <c r="HK128" s="280"/>
      <c r="HL128" s="280"/>
      <c r="HM128" s="280"/>
      <c r="HN128" s="280"/>
      <c r="HO128" s="280"/>
      <c r="HP128" s="280"/>
      <c r="HQ128" s="280"/>
      <c r="HR128" s="280"/>
      <c r="HS128" s="280"/>
      <c r="HT128" s="280"/>
      <c r="HU128" s="280"/>
      <c r="HV128" s="280"/>
      <c r="HW128" s="280"/>
      <c r="HX128" s="280"/>
      <c r="HY128" s="280"/>
      <c r="HZ128" s="280"/>
      <c r="IA128" s="280"/>
      <c r="IB128" s="280"/>
      <c r="IC128" s="280"/>
      <c r="ID128" s="280"/>
      <c r="IE128" s="280"/>
      <c r="IF128" s="280"/>
      <c r="IG128" s="280"/>
      <c r="IH128" s="280"/>
      <c r="II128" s="280"/>
      <c r="IJ128" s="280"/>
      <c r="IK128" s="280"/>
      <c r="IL128" s="280"/>
      <c r="IM128" s="280"/>
      <c r="IN128" s="280"/>
      <c r="IO128" s="280"/>
      <c r="IP128" s="280"/>
      <c r="IQ128" s="280"/>
    </row>
    <row r="129" spans="1:251" s="270" customFormat="1" ht="24.75" customHeight="1">
      <c r="A129" s="933"/>
      <c r="B129" s="292" t="s">
        <v>421</v>
      </c>
      <c r="C129" s="272"/>
      <c r="D129" s="591"/>
      <c r="E129" s="288"/>
      <c r="F129" s="288"/>
      <c r="G129" s="288"/>
      <c r="H129" s="293"/>
      <c r="I129" s="288"/>
      <c r="J129" s="288"/>
      <c r="K129" s="288"/>
      <c r="L129" s="288"/>
      <c r="M129" s="288"/>
      <c r="N129" s="288"/>
      <c r="O129" s="288"/>
      <c r="P129" s="290"/>
      <c r="Q129" s="290"/>
      <c r="R129" s="290"/>
      <c r="S129" s="294"/>
      <c r="T129" s="290"/>
      <c r="U129" s="290"/>
      <c r="V129" s="290"/>
      <c r="W129" s="290"/>
      <c r="X129" s="290"/>
      <c r="Y129" s="290"/>
      <c r="Z129" s="291"/>
      <c r="AA129" s="278">
        <f t="shared" si="1"/>
        <v>0</v>
      </c>
      <c r="AB129" s="280"/>
      <c r="AC129" s="280"/>
      <c r="AD129" s="280"/>
      <c r="AE129" s="280"/>
      <c r="AF129" s="280"/>
      <c r="AG129" s="280"/>
      <c r="AH129" s="280"/>
      <c r="AI129" s="280"/>
      <c r="AJ129" s="280"/>
      <c r="AK129" s="280"/>
      <c r="AL129" s="280"/>
      <c r="AM129" s="280"/>
      <c r="AN129" s="280"/>
      <c r="AO129" s="280"/>
      <c r="AP129" s="280"/>
      <c r="AQ129" s="280"/>
      <c r="AR129" s="280"/>
      <c r="AS129" s="280"/>
      <c r="AT129" s="280"/>
      <c r="AU129" s="280"/>
      <c r="AV129" s="280"/>
      <c r="AW129" s="280"/>
      <c r="AX129" s="280"/>
      <c r="AY129" s="280"/>
      <c r="AZ129" s="280"/>
      <c r="BA129" s="280"/>
      <c r="BB129" s="280"/>
      <c r="BC129" s="280"/>
      <c r="BD129" s="280"/>
      <c r="BE129" s="280"/>
      <c r="BF129" s="280"/>
      <c r="BG129" s="280"/>
      <c r="BH129" s="280"/>
      <c r="BI129" s="280"/>
      <c r="BJ129" s="280"/>
      <c r="BK129" s="280"/>
      <c r="BL129" s="280"/>
      <c r="BM129" s="280"/>
      <c r="BN129" s="280"/>
      <c r="BO129" s="280"/>
      <c r="BP129" s="280"/>
      <c r="BQ129" s="280"/>
      <c r="BR129" s="280"/>
      <c r="BS129" s="280"/>
      <c r="BT129" s="280"/>
      <c r="BU129" s="280"/>
      <c r="BV129" s="280"/>
      <c r="BW129" s="280"/>
      <c r="BX129" s="280"/>
      <c r="BY129" s="280"/>
      <c r="BZ129" s="280"/>
      <c r="CA129" s="280"/>
      <c r="CB129" s="280"/>
      <c r="CC129" s="280"/>
      <c r="CD129" s="280"/>
      <c r="CE129" s="280"/>
      <c r="CF129" s="280"/>
      <c r="CG129" s="280"/>
      <c r="CH129" s="280"/>
      <c r="CI129" s="280"/>
      <c r="CJ129" s="280"/>
      <c r="CK129" s="280"/>
      <c r="CL129" s="280"/>
      <c r="CM129" s="280"/>
      <c r="CN129" s="280"/>
      <c r="CO129" s="280"/>
      <c r="CP129" s="280"/>
      <c r="CQ129" s="280"/>
      <c r="CR129" s="280"/>
      <c r="CS129" s="280"/>
      <c r="CT129" s="280"/>
      <c r="CU129" s="280"/>
      <c r="CV129" s="280"/>
      <c r="CW129" s="280"/>
      <c r="CX129" s="280"/>
      <c r="CY129" s="280"/>
      <c r="CZ129" s="280"/>
      <c r="DA129" s="280"/>
      <c r="DB129" s="280"/>
      <c r="DC129" s="280"/>
      <c r="DD129" s="280"/>
      <c r="DE129" s="280"/>
      <c r="DF129" s="280"/>
      <c r="DG129" s="280"/>
      <c r="DH129" s="280"/>
      <c r="DI129" s="280"/>
      <c r="DJ129" s="280"/>
      <c r="DK129" s="280"/>
      <c r="DL129" s="280"/>
      <c r="DM129" s="280"/>
      <c r="DN129" s="280"/>
      <c r="DO129" s="280"/>
      <c r="DP129" s="280"/>
      <c r="DQ129" s="280"/>
      <c r="DR129" s="280"/>
      <c r="DS129" s="280"/>
      <c r="DT129" s="280"/>
      <c r="DU129" s="280"/>
      <c r="DV129" s="280"/>
      <c r="DW129" s="280"/>
      <c r="DX129" s="280"/>
      <c r="DY129" s="280"/>
      <c r="DZ129" s="280"/>
      <c r="EA129" s="280"/>
      <c r="EB129" s="280"/>
      <c r="EC129" s="280"/>
      <c r="ED129" s="280"/>
      <c r="EE129" s="280"/>
      <c r="EF129" s="280"/>
      <c r="EG129" s="280"/>
      <c r="EH129" s="280"/>
      <c r="EI129" s="280"/>
      <c r="EJ129" s="280"/>
      <c r="EK129" s="280"/>
      <c r="EL129" s="280"/>
      <c r="EM129" s="280"/>
      <c r="EN129" s="280"/>
      <c r="EO129" s="280"/>
      <c r="EP129" s="280"/>
      <c r="EQ129" s="280"/>
      <c r="ER129" s="280"/>
      <c r="ES129" s="280"/>
      <c r="ET129" s="280"/>
      <c r="EU129" s="280"/>
      <c r="EV129" s="280"/>
      <c r="EW129" s="280"/>
      <c r="EX129" s="280"/>
      <c r="EY129" s="280"/>
      <c r="EZ129" s="280"/>
      <c r="FA129" s="280"/>
      <c r="FB129" s="280"/>
      <c r="FC129" s="280"/>
      <c r="FD129" s="280"/>
      <c r="FE129" s="280"/>
      <c r="FF129" s="280"/>
      <c r="FG129" s="280"/>
      <c r="FH129" s="280"/>
      <c r="FI129" s="280"/>
      <c r="FJ129" s="280"/>
      <c r="FK129" s="280"/>
      <c r="FL129" s="280"/>
      <c r="FM129" s="280"/>
      <c r="FN129" s="280"/>
      <c r="FO129" s="280"/>
      <c r="FP129" s="280"/>
      <c r="FQ129" s="280"/>
      <c r="FR129" s="280"/>
      <c r="FS129" s="280"/>
      <c r="FT129" s="280"/>
      <c r="FU129" s="280"/>
      <c r="FV129" s="280"/>
      <c r="FW129" s="280"/>
      <c r="FX129" s="280"/>
      <c r="FY129" s="280"/>
      <c r="FZ129" s="280"/>
      <c r="GA129" s="280"/>
      <c r="GB129" s="280"/>
      <c r="GC129" s="280"/>
      <c r="GD129" s="280"/>
      <c r="GE129" s="280"/>
      <c r="GF129" s="280"/>
      <c r="GG129" s="280"/>
      <c r="GH129" s="280"/>
      <c r="GI129" s="280"/>
      <c r="GJ129" s="280"/>
      <c r="GK129" s="280"/>
      <c r="GL129" s="280"/>
      <c r="GM129" s="280"/>
      <c r="GN129" s="280"/>
      <c r="GO129" s="280"/>
      <c r="GP129" s="280"/>
      <c r="GQ129" s="280"/>
      <c r="GR129" s="280"/>
      <c r="GS129" s="280"/>
      <c r="GT129" s="280"/>
      <c r="GU129" s="280"/>
      <c r="GV129" s="280"/>
      <c r="GW129" s="280"/>
      <c r="GX129" s="280"/>
      <c r="GY129" s="280"/>
      <c r="GZ129" s="280"/>
      <c r="HA129" s="280"/>
      <c r="HB129" s="280"/>
      <c r="HC129" s="280"/>
      <c r="HD129" s="280"/>
      <c r="HE129" s="280"/>
      <c r="HF129" s="280"/>
      <c r="HG129" s="280"/>
      <c r="HH129" s="280"/>
      <c r="HI129" s="280"/>
      <c r="HJ129" s="280"/>
      <c r="HK129" s="280"/>
      <c r="HL129" s="280"/>
      <c r="HM129" s="280"/>
      <c r="HN129" s="280"/>
      <c r="HO129" s="280"/>
      <c r="HP129" s="280"/>
      <c r="HQ129" s="280"/>
      <c r="HR129" s="280"/>
      <c r="HS129" s="280"/>
      <c r="HT129" s="280"/>
      <c r="HU129" s="280"/>
      <c r="HV129" s="280"/>
      <c r="HW129" s="280"/>
      <c r="HX129" s="280"/>
      <c r="HY129" s="280"/>
      <c r="HZ129" s="280"/>
      <c r="IA129" s="280"/>
      <c r="IB129" s="280"/>
      <c r="IC129" s="280"/>
      <c r="ID129" s="280"/>
      <c r="IE129" s="280"/>
      <c r="IF129" s="280"/>
      <c r="IG129" s="280"/>
      <c r="IH129" s="280"/>
      <c r="II129" s="280"/>
      <c r="IJ129" s="280"/>
      <c r="IK129" s="280"/>
      <c r="IL129" s="280"/>
      <c r="IM129" s="280"/>
      <c r="IN129" s="280"/>
      <c r="IO129" s="280"/>
      <c r="IP129" s="280"/>
      <c r="IQ129" s="280"/>
    </row>
    <row r="130" spans="1:251" s="270" customFormat="1" ht="24.75" customHeight="1">
      <c r="A130" s="933"/>
      <c r="B130" s="292" t="s">
        <v>422</v>
      </c>
      <c r="C130" s="272"/>
      <c r="D130" s="591"/>
      <c r="E130" s="288"/>
      <c r="F130" s="288"/>
      <c r="G130" s="288"/>
      <c r="H130" s="293"/>
      <c r="I130" s="288"/>
      <c r="J130" s="288"/>
      <c r="K130" s="288"/>
      <c r="L130" s="288"/>
      <c r="M130" s="288"/>
      <c r="N130" s="288"/>
      <c r="O130" s="288"/>
      <c r="P130" s="290"/>
      <c r="Q130" s="290"/>
      <c r="R130" s="290"/>
      <c r="S130" s="294"/>
      <c r="T130" s="290"/>
      <c r="U130" s="290"/>
      <c r="V130" s="290"/>
      <c r="W130" s="290"/>
      <c r="X130" s="290"/>
      <c r="Y130" s="290"/>
      <c r="Z130" s="291"/>
      <c r="AA130" s="278">
        <f t="shared" si="1"/>
        <v>0</v>
      </c>
      <c r="AB130" s="280"/>
      <c r="AC130" s="280"/>
      <c r="AD130" s="280"/>
      <c r="AE130" s="280"/>
      <c r="AF130" s="280"/>
      <c r="AG130" s="280"/>
      <c r="AH130" s="280"/>
      <c r="AI130" s="280"/>
      <c r="AJ130" s="280"/>
      <c r="AK130" s="280"/>
      <c r="AL130" s="280"/>
      <c r="AM130" s="280"/>
      <c r="AN130" s="280"/>
      <c r="AO130" s="280"/>
      <c r="AP130" s="280"/>
      <c r="AQ130" s="280"/>
      <c r="AR130" s="280"/>
      <c r="AS130" s="280"/>
      <c r="AT130" s="280"/>
      <c r="AU130" s="280"/>
      <c r="AV130" s="280"/>
      <c r="AW130" s="280"/>
      <c r="AX130" s="280"/>
      <c r="AY130" s="280"/>
      <c r="AZ130" s="280"/>
      <c r="BA130" s="280"/>
      <c r="BB130" s="280"/>
      <c r="BC130" s="280"/>
      <c r="BD130" s="280"/>
      <c r="BE130" s="280"/>
      <c r="BF130" s="280"/>
      <c r="BG130" s="280"/>
      <c r="BH130" s="280"/>
      <c r="BI130" s="280"/>
      <c r="BJ130" s="280"/>
      <c r="BK130" s="280"/>
      <c r="BL130" s="280"/>
      <c r="BM130" s="280"/>
      <c r="BN130" s="280"/>
      <c r="BO130" s="280"/>
      <c r="BP130" s="280"/>
      <c r="BQ130" s="280"/>
      <c r="BR130" s="280"/>
      <c r="BS130" s="280"/>
      <c r="BT130" s="280"/>
      <c r="BU130" s="280"/>
      <c r="BV130" s="280"/>
      <c r="BW130" s="280"/>
      <c r="BX130" s="280"/>
      <c r="BY130" s="280"/>
      <c r="BZ130" s="280"/>
      <c r="CA130" s="280"/>
      <c r="CB130" s="280"/>
      <c r="CC130" s="280"/>
      <c r="CD130" s="280"/>
      <c r="CE130" s="280"/>
      <c r="CF130" s="280"/>
      <c r="CG130" s="280"/>
      <c r="CH130" s="280"/>
      <c r="CI130" s="280"/>
      <c r="CJ130" s="280"/>
      <c r="CK130" s="280"/>
      <c r="CL130" s="280"/>
      <c r="CM130" s="280"/>
      <c r="CN130" s="280"/>
      <c r="CO130" s="280"/>
      <c r="CP130" s="280"/>
      <c r="CQ130" s="280"/>
      <c r="CR130" s="280"/>
      <c r="CS130" s="280"/>
      <c r="CT130" s="280"/>
      <c r="CU130" s="280"/>
      <c r="CV130" s="280"/>
      <c r="CW130" s="280"/>
      <c r="CX130" s="280"/>
      <c r="CY130" s="280"/>
      <c r="CZ130" s="280"/>
      <c r="DA130" s="280"/>
      <c r="DB130" s="280"/>
      <c r="DC130" s="280"/>
      <c r="DD130" s="280"/>
      <c r="DE130" s="280"/>
      <c r="DF130" s="280"/>
      <c r="DG130" s="280"/>
      <c r="DH130" s="280"/>
      <c r="DI130" s="280"/>
      <c r="DJ130" s="280"/>
      <c r="DK130" s="280"/>
      <c r="DL130" s="280"/>
      <c r="DM130" s="280"/>
      <c r="DN130" s="280"/>
      <c r="DO130" s="280"/>
      <c r="DP130" s="280"/>
      <c r="DQ130" s="280"/>
      <c r="DR130" s="280"/>
      <c r="DS130" s="280"/>
      <c r="DT130" s="280"/>
      <c r="DU130" s="280"/>
      <c r="DV130" s="280"/>
      <c r="DW130" s="280"/>
      <c r="DX130" s="280"/>
      <c r="DY130" s="280"/>
      <c r="DZ130" s="280"/>
      <c r="EA130" s="280"/>
      <c r="EB130" s="280"/>
      <c r="EC130" s="280"/>
      <c r="ED130" s="280"/>
      <c r="EE130" s="280"/>
      <c r="EF130" s="280"/>
      <c r="EG130" s="280"/>
      <c r="EH130" s="280"/>
      <c r="EI130" s="280"/>
      <c r="EJ130" s="280"/>
      <c r="EK130" s="280"/>
      <c r="EL130" s="280"/>
      <c r="EM130" s="280"/>
      <c r="EN130" s="280"/>
      <c r="EO130" s="280"/>
      <c r="EP130" s="280"/>
      <c r="EQ130" s="280"/>
      <c r="ER130" s="280"/>
      <c r="ES130" s="280"/>
      <c r="ET130" s="280"/>
      <c r="EU130" s="280"/>
      <c r="EV130" s="280"/>
      <c r="EW130" s="280"/>
      <c r="EX130" s="280"/>
      <c r="EY130" s="280"/>
      <c r="EZ130" s="280"/>
      <c r="FA130" s="280"/>
      <c r="FB130" s="280"/>
      <c r="FC130" s="280"/>
      <c r="FD130" s="280"/>
      <c r="FE130" s="280"/>
      <c r="FF130" s="280"/>
      <c r="FG130" s="280"/>
      <c r="FH130" s="280"/>
      <c r="FI130" s="280"/>
      <c r="FJ130" s="280"/>
      <c r="FK130" s="280"/>
      <c r="FL130" s="280"/>
      <c r="FM130" s="280"/>
      <c r="FN130" s="280"/>
      <c r="FO130" s="280"/>
      <c r="FP130" s="280"/>
      <c r="FQ130" s="280"/>
      <c r="FR130" s="280"/>
      <c r="FS130" s="280"/>
      <c r="FT130" s="280"/>
      <c r="FU130" s="280"/>
      <c r="FV130" s="280"/>
      <c r="FW130" s="280"/>
      <c r="FX130" s="280"/>
      <c r="FY130" s="280"/>
      <c r="FZ130" s="280"/>
      <c r="GA130" s="280"/>
      <c r="GB130" s="280"/>
      <c r="GC130" s="280"/>
      <c r="GD130" s="280"/>
      <c r="GE130" s="280"/>
      <c r="GF130" s="280"/>
      <c r="GG130" s="280"/>
      <c r="GH130" s="280"/>
      <c r="GI130" s="280"/>
      <c r="GJ130" s="280"/>
      <c r="GK130" s="280"/>
      <c r="GL130" s="280"/>
      <c r="GM130" s="280"/>
      <c r="GN130" s="280"/>
      <c r="GO130" s="280"/>
      <c r="GP130" s="280"/>
      <c r="GQ130" s="280"/>
      <c r="GR130" s="280"/>
      <c r="GS130" s="280"/>
      <c r="GT130" s="280"/>
      <c r="GU130" s="280"/>
      <c r="GV130" s="280"/>
      <c r="GW130" s="280"/>
      <c r="GX130" s="280"/>
      <c r="GY130" s="280"/>
      <c r="GZ130" s="280"/>
      <c r="HA130" s="280"/>
      <c r="HB130" s="280"/>
      <c r="HC130" s="280"/>
      <c r="HD130" s="280"/>
      <c r="HE130" s="280"/>
      <c r="HF130" s="280"/>
      <c r="HG130" s="280"/>
      <c r="HH130" s="280"/>
      <c r="HI130" s="280"/>
      <c r="HJ130" s="280"/>
      <c r="HK130" s="280"/>
      <c r="HL130" s="280"/>
      <c r="HM130" s="280"/>
      <c r="HN130" s="280"/>
      <c r="HO130" s="280"/>
      <c r="HP130" s="280"/>
      <c r="HQ130" s="280"/>
      <c r="HR130" s="280"/>
      <c r="HS130" s="280"/>
      <c r="HT130" s="280"/>
      <c r="HU130" s="280"/>
      <c r="HV130" s="280"/>
      <c r="HW130" s="280"/>
      <c r="HX130" s="280"/>
      <c r="HY130" s="280"/>
      <c r="HZ130" s="280"/>
      <c r="IA130" s="280"/>
      <c r="IB130" s="280"/>
      <c r="IC130" s="280"/>
      <c r="ID130" s="280"/>
      <c r="IE130" s="280"/>
      <c r="IF130" s="280"/>
      <c r="IG130" s="280"/>
      <c r="IH130" s="280"/>
      <c r="II130" s="280"/>
      <c r="IJ130" s="280"/>
      <c r="IK130" s="280"/>
      <c r="IL130" s="280"/>
      <c r="IM130" s="280"/>
      <c r="IN130" s="280"/>
      <c r="IO130" s="280"/>
      <c r="IP130" s="280"/>
      <c r="IQ130" s="280"/>
    </row>
    <row r="131" spans="1:251" s="270" customFormat="1" ht="24.75" customHeight="1">
      <c r="A131" s="933"/>
      <c r="B131" s="292" t="s">
        <v>423</v>
      </c>
      <c r="C131" s="272"/>
      <c r="D131" s="591"/>
      <c r="E131" s="288"/>
      <c r="F131" s="288"/>
      <c r="G131" s="288"/>
      <c r="H131" s="293"/>
      <c r="I131" s="288"/>
      <c r="J131" s="288"/>
      <c r="K131" s="288"/>
      <c r="L131" s="288"/>
      <c r="M131" s="288"/>
      <c r="N131" s="288"/>
      <c r="O131" s="288"/>
      <c r="P131" s="290"/>
      <c r="Q131" s="290"/>
      <c r="R131" s="290"/>
      <c r="S131" s="294"/>
      <c r="T131" s="290"/>
      <c r="U131" s="290"/>
      <c r="V131" s="290"/>
      <c r="W131" s="290"/>
      <c r="X131" s="290"/>
      <c r="Y131" s="290"/>
      <c r="Z131" s="291"/>
      <c r="AA131" s="278">
        <f t="shared" si="1"/>
        <v>0</v>
      </c>
      <c r="AB131" s="280"/>
      <c r="AC131" s="280"/>
      <c r="AD131" s="280"/>
      <c r="AE131" s="280"/>
      <c r="AF131" s="280"/>
      <c r="AG131" s="280"/>
      <c r="AH131" s="280"/>
      <c r="AI131" s="280"/>
      <c r="AJ131" s="280"/>
      <c r="AK131" s="280"/>
      <c r="AL131" s="280"/>
      <c r="AM131" s="280"/>
      <c r="AN131" s="280"/>
      <c r="AO131" s="280"/>
      <c r="AP131" s="280"/>
      <c r="AQ131" s="280"/>
      <c r="AR131" s="280"/>
      <c r="AS131" s="280"/>
      <c r="AT131" s="280"/>
      <c r="AU131" s="280"/>
      <c r="AV131" s="280"/>
      <c r="AW131" s="280"/>
      <c r="AX131" s="280"/>
      <c r="AY131" s="280"/>
      <c r="AZ131" s="280"/>
      <c r="BA131" s="280"/>
      <c r="BB131" s="280"/>
      <c r="BC131" s="280"/>
      <c r="BD131" s="280"/>
      <c r="BE131" s="280"/>
      <c r="BF131" s="280"/>
      <c r="BG131" s="280"/>
      <c r="BH131" s="280"/>
      <c r="BI131" s="280"/>
      <c r="BJ131" s="280"/>
      <c r="BK131" s="280"/>
      <c r="BL131" s="280"/>
      <c r="BM131" s="280"/>
      <c r="BN131" s="280"/>
      <c r="BO131" s="280"/>
      <c r="BP131" s="280"/>
      <c r="BQ131" s="280"/>
      <c r="BR131" s="280"/>
      <c r="BS131" s="280"/>
      <c r="BT131" s="280"/>
      <c r="BU131" s="280"/>
      <c r="BV131" s="280"/>
      <c r="BW131" s="280"/>
      <c r="BX131" s="280"/>
      <c r="BY131" s="280"/>
      <c r="BZ131" s="280"/>
      <c r="CA131" s="280"/>
      <c r="CB131" s="280"/>
      <c r="CC131" s="280"/>
      <c r="CD131" s="280"/>
      <c r="CE131" s="280"/>
      <c r="CF131" s="280"/>
      <c r="CG131" s="280"/>
      <c r="CH131" s="280"/>
      <c r="CI131" s="280"/>
      <c r="CJ131" s="280"/>
      <c r="CK131" s="280"/>
      <c r="CL131" s="280"/>
      <c r="CM131" s="280"/>
      <c r="CN131" s="280"/>
      <c r="CO131" s="280"/>
      <c r="CP131" s="280"/>
      <c r="CQ131" s="280"/>
      <c r="CR131" s="280"/>
      <c r="CS131" s="280"/>
      <c r="CT131" s="280"/>
      <c r="CU131" s="280"/>
      <c r="CV131" s="280"/>
      <c r="CW131" s="280"/>
      <c r="CX131" s="280"/>
      <c r="CY131" s="280"/>
      <c r="CZ131" s="280"/>
      <c r="DA131" s="280"/>
      <c r="DB131" s="280"/>
      <c r="DC131" s="280"/>
      <c r="DD131" s="280"/>
      <c r="DE131" s="280"/>
      <c r="DF131" s="280"/>
      <c r="DG131" s="280"/>
      <c r="DH131" s="280"/>
      <c r="DI131" s="280"/>
      <c r="DJ131" s="280"/>
      <c r="DK131" s="280"/>
      <c r="DL131" s="280"/>
      <c r="DM131" s="280"/>
      <c r="DN131" s="280"/>
      <c r="DO131" s="280"/>
      <c r="DP131" s="280"/>
      <c r="DQ131" s="280"/>
      <c r="DR131" s="280"/>
      <c r="DS131" s="280"/>
      <c r="DT131" s="280"/>
      <c r="DU131" s="280"/>
      <c r="DV131" s="280"/>
      <c r="DW131" s="280"/>
      <c r="DX131" s="280"/>
      <c r="DY131" s="280"/>
      <c r="DZ131" s="280"/>
      <c r="EA131" s="280"/>
      <c r="EB131" s="280"/>
      <c r="EC131" s="280"/>
      <c r="ED131" s="280"/>
      <c r="EE131" s="280"/>
      <c r="EF131" s="280"/>
      <c r="EG131" s="280"/>
      <c r="EH131" s="280"/>
      <c r="EI131" s="280"/>
      <c r="EJ131" s="280"/>
      <c r="EK131" s="280"/>
      <c r="EL131" s="280"/>
      <c r="EM131" s="280"/>
      <c r="EN131" s="280"/>
      <c r="EO131" s="280"/>
      <c r="EP131" s="280"/>
      <c r="EQ131" s="280"/>
      <c r="ER131" s="280"/>
      <c r="ES131" s="280"/>
      <c r="ET131" s="280"/>
      <c r="EU131" s="280"/>
      <c r="EV131" s="280"/>
      <c r="EW131" s="280"/>
      <c r="EX131" s="280"/>
      <c r="EY131" s="280"/>
      <c r="EZ131" s="280"/>
      <c r="FA131" s="280"/>
      <c r="FB131" s="280"/>
      <c r="FC131" s="280"/>
      <c r="FD131" s="280"/>
      <c r="FE131" s="280"/>
      <c r="FF131" s="280"/>
      <c r="FG131" s="280"/>
      <c r="FH131" s="280"/>
      <c r="FI131" s="280"/>
      <c r="FJ131" s="280"/>
      <c r="FK131" s="280"/>
      <c r="FL131" s="280"/>
      <c r="FM131" s="280"/>
      <c r="FN131" s="280"/>
      <c r="FO131" s="280"/>
      <c r="FP131" s="280"/>
      <c r="FQ131" s="280"/>
      <c r="FR131" s="280"/>
      <c r="FS131" s="280"/>
      <c r="FT131" s="280"/>
      <c r="FU131" s="280"/>
      <c r="FV131" s="280"/>
      <c r="FW131" s="280"/>
      <c r="FX131" s="280"/>
      <c r="FY131" s="280"/>
      <c r="FZ131" s="280"/>
      <c r="GA131" s="280"/>
      <c r="GB131" s="280"/>
      <c r="GC131" s="280"/>
      <c r="GD131" s="280"/>
      <c r="GE131" s="280"/>
      <c r="GF131" s="280"/>
      <c r="GG131" s="280"/>
      <c r="GH131" s="280"/>
      <c r="GI131" s="280"/>
      <c r="GJ131" s="280"/>
      <c r="GK131" s="280"/>
      <c r="GL131" s="280"/>
      <c r="GM131" s="280"/>
      <c r="GN131" s="280"/>
      <c r="GO131" s="280"/>
      <c r="GP131" s="280"/>
      <c r="GQ131" s="280"/>
      <c r="GR131" s="280"/>
      <c r="GS131" s="280"/>
      <c r="GT131" s="280"/>
      <c r="GU131" s="280"/>
      <c r="GV131" s="280"/>
      <c r="GW131" s="280"/>
      <c r="GX131" s="280"/>
      <c r="GY131" s="280"/>
      <c r="GZ131" s="280"/>
      <c r="HA131" s="280"/>
      <c r="HB131" s="280"/>
      <c r="HC131" s="280"/>
      <c r="HD131" s="280"/>
      <c r="HE131" s="280"/>
      <c r="HF131" s="280"/>
      <c r="HG131" s="280"/>
      <c r="HH131" s="280"/>
      <c r="HI131" s="280"/>
      <c r="HJ131" s="280"/>
      <c r="HK131" s="280"/>
      <c r="HL131" s="280"/>
      <c r="HM131" s="280"/>
      <c r="HN131" s="280"/>
      <c r="HO131" s="280"/>
      <c r="HP131" s="280"/>
      <c r="HQ131" s="280"/>
      <c r="HR131" s="280"/>
      <c r="HS131" s="280"/>
      <c r="HT131" s="280"/>
      <c r="HU131" s="280"/>
      <c r="HV131" s="280"/>
      <c r="HW131" s="280"/>
      <c r="HX131" s="280"/>
      <c r="HY131" s="280"/>
      <c r="HZ131" s="280"/>
      <c r="IA131" s="280"/>
      <c r="IB131" s="280"/>
      <c r="IC131" s="280"/>
      <c r="ID131" s="280"/>
      <c r="IE131" s="280"/>
      <c r="IF131" s="280"/>
      <c r="IG131" s="280"/>
      <c r="IH131" s="280"/>
      <c r="II131" s="280"/>
      <c r="IJ131" s="280"/>
      <c r="IK131" s="280"/>
      <c r="IL131" s="280"/>
      <c r="IM131" s="280"/>
      <c r="IN131" s="280"/>
      <c r="IO131" s="280"/>
      <c r="IP131" s="280"/>
      <c r="IQ131" s="280"/>
    </row>
    <row r="132" spans="1:251" s="270" customFormat="1" ht="24.75" customHeight="1">
      <c r="A132" s="933"/>
      <c r="B132" s="292" t="s">
        <v>424</v>
      </c>
      <c r="C132" s="272"/>
      <c r="D132" s="591"/>
      <c r="E132" s="288"/>
      <c r="F132" s="288"/>
      <c r="G132" s="288"/>
      <c r="H132" s="293"/>
      <c r="I132" s="288"/>
      <c r="J132" s="288"/>
      <c r="K132" s="288"/>
      <c r="L132" s="288"/>
      <c r="M132" s="288"/>
      <c r="N132" s="288"/>
      <c r="O132" s="288"/>
      <c r="P132" s="290"/>
      <c r="Q132" s="290"/>
      <c r="R132" s="290"/>
      <c r="S132" s="294"/>
      <c r="T132" s="290"/>
      <c r="U132" s="290"/>
      <c r="V132" s="290"/>
      <c r="W132" s="290"/>
      <c r="X132" s="290"/>
      <c r="Y132" s="290"/>
      <c r="Z132" s="291"/>
      <c r="AA132" s="278">
        <f t="shared" si="1"/>
        <v>0</v>
      </c>
      <c r="AB132" s="280"/>
      <c r="AC132" s="280"/>
      <c r="AD132" s="280"/>
      <c r="AE132" s="280"/>
      <c r="AF132" s="280"/>
      <c r="AG132" s="280"/>
      <c r="AH132" s="280"/>
      <c r="AI132" s="280"/>
      <c r="AJ132" s="280"/>
      <c r="AK132" s="280"/>
      <c r="AL132" s="280"/>
      <c r="AM132" s="280"/>
      <c r="AN132" s="280"/>
      <c r="AO132" s="280"/>
      <c r="AP132" s="280"/>
      <c r="AQ132" s="280"/>
      <c r="AR132" s="280"/>
      <c r="AS132" s="280"/>
      <c r="AT132" s="280"/>
      <c r="AU132" s="280"/>
      <c r="AV132" s="280"/>
      <c r="AW132" s="280"/>
      <c r="AX132" s="280"/>
      <c r="AY132" s="280"/>
      <c r="AZ132" s="280"/>
      <c r="BA132" s="280"/>
      <c r="BB132" s="280"/>
      <c r="BC132" s="280"/>
      <c r="BD132" s="280"/>
      <c r="BE132" s="280"/>
      <c r="BF132" s="280"/>
      <c r="BG132" s="280"/>
      <c r="BH132" s="280"/>
      <c r="BI132" s="280"/>
      <c r="BJ132" s="280"/>
      <c r="BK132" s="280"/>
      <c r="BL132" s="280"/>
      <c r="BM132" s="280"/>
      <c r="BN132" s="280"/>
      <c r="BO132" s="280"/>
      <c r="BP132" s="280"/>
      <c r="BQ132" s="280"/>
      <c r="BR132" s="280"/>
      <c r="BS132" s="280"/>
      <c r="BT132" s="280"/>
      <c r="BU132" s="280"/>
      <c r="BV132" s="280"/>
      <c r="BW132" s="280"/>
      <c r="BX132" s="280"/>
      <c r="BY132" s="280"/>
      <c r="BZ132" s="280"/>
      <c r="CA132" s="280"/>
      <c r="CB132" s="280"/>
      <c r="CC132" s="280"/>
      <c r="CD132" s="280"/>
      <c r="CE132" s="280"/>
      <c r="CF132" s="280"/>
      <c r="CG132" s="280"/>
      <c r="CH132" s="280"/>
      <c r="CI132" s="280"/>
      <c r="CJ132" s="280"/>
      <c r="CK132" s="280"/>
      <c r="CL132" s="280"/>
      <c r="CM132" s="280"/>
      <c r="CN132" s="280"/>
      <c r="CO132" s="280"/>
      <c r="CP132" s="280"/>
      <c r="CQ132" s="280"/>
      <c r="CR132" s="280"/>
      <c r="CS132" s="280"/>
      <c r="CT132" s="280"/>
      <c r="CU132" s="280"/>
      <c r="CV132" s="280"/>
      <c r="CW132" s="280"/>
      <c r="CX132" s="280"/>
      <c r="CY132" s="280"/>
      <c r="CZ132" s="280"/>
      <c r="DA132" s="280"/>
      <c r="DB132" s="280"/>
      <c r="DC132" s="280"/>
      <c r="DD132" s="280"/>
      <c r="DE132" s="280"/>
      <c r="DF132" s="280"/>
      <c r="DG132" s="280"/>
      <c r="DH132" s="280"/>
      <c r="DI132" s="280"/>
      <c r="DJ132" s="280"/>
      <c r="DK132" s="280"/>
      <c r="DL132" s="280"/>
      <c r="DM132" s="280"/>
      <c r="DN132" s="280"/>
      <c r="DO132" s="280"/>
      <c r="DP132" s="280"/>
      <c r="DQ132" s="280"/>
      <c r="DR132" s="280"/>
      <c r="DS132" s="280"/>
      <c r="DT132" s="280"/>
      <c r="DU132" s="280"/>
      <c r="DV132" s="280"/>
      <c r="DW132" s="280"/>
      <c r="DX132" s="280"/>
      <c r="DY132" s="280"/>
      <c r="DZ132" s="280"/>
      <c r="EA132" s="280"/>
      <c r="EB132" s="280"/>
      <c r="EC132" s="280"/>
      <c r="ED132" s="280"/>
      <c r="EE132" s="280"/>
      <c r="EF132" s="280"/>
      <c r="EG132" s="280"/>
      <c r="EH132" s="280"/>
      <c r="EI132" s="280"/>
      <c r="EJ132" s="280"/>
      <c r="EK132" s="280"/>
      <c r="EL132" s="280"/>
      <c r="EM132" s="280"/>
      <c r="EN132" s="280"/>
      <c r="EO132" s="280"/>
      <c r="EP132" s="280"/>
      <c r="EQ132" s="280"/>
      <c r="ER132" s="280"/>
      <c r="ES132" s="280"/>
      <c r="ET132" s="280"/>
      <c r="EU132" s="280"/>
      <c r="EV132" s="280"/>
      <c r="EW132" s="280"/>
      <c r="EX132" s="280"/>
      <c r="EY132" s="280"/>
      <c r="EZ132" s="280"/>
      <c r="FA132" s="280"/>
      <c r="FB132" s="280"/>
      <c r="FC132" s="280"/>
      <c r="FD132" s="280"/>
      <c r="FE132" s="280"/>
      <c r="FF132" s="280"/>
      <c r="FG132" s="280"/>
      <c r="FH132" s="280"/>
      <c r="FI132" s="280"/>
      <c r="FJ132" s="280"/>
      <c r="FK132" s="280"/>
      <c r="FL132" s="280"/>
      <c r="FM132" s="280"/>
      <c r="FN132" s="280"/>
      <c r="FO132" s="280"/>
      <c r="FP132" s="280"/>
      <c r="FQ132" s="280"/>
      <c r="FR132" s="280"/>
      <c r="FS132" s="280"/>
      <c r="FT132" s="280"/>
      <c r="FU132" s="280"/>
      <c r="FV132" s="280"/>
      <c r="FW132" s="280"/>
      <c r="FX132" s="280"/>
      <c r="FY132" s="280"/>
      <c r="FZ132" s="280"/>
      <c r="GA132" s="280"/>
      <c r="GB132" s="280"/>
      <c r="GC132" s="280"/>
      <c r="GD132" s="280"/>
      <c r="GE132" s="280"/>
      <c r="GF132" s="280"/>
      <c r="GG132" s="280"/>
      <c r="GH132" s="280"/>
      <c r="GI132" s="280"/>
      <c r="GJ132" s="280"/>
      <c r="GK132" s="280"/>
      <c r="GL132" s="280"/>
      <c r="GM132" s="280"/>
      <c r="GN132" s="280"/>
      <c r="GO132" s="280"/>
      <c r="GP132" s="280"/>
      <c r="GQ132" s="280"/>
      <c r="GR132" s="280"/>
      <c r="GS132" s="280"/>
      <c r="GT132" s="280"/>
      <c r="GU132" s="280"/>
      <c r="GV132" s="280"/>
      <c r="GW132" s="280"/>
      <c r="GX132" s="280"/>
      <c r="GY132" s="280"/>
      <c r="GZ132" s="280"/>
      <c r="HA132" s="280"/>
      <c r="HB132" s="280"/>
      <c r="HC132" s="280"/>
      <c r="HD132" s="280"/>
      <c r="HE132" s="280"/>
      <c r="HF132" s="280"/>
      <c r="HG132" s="280"/>
      <c r="HH132" s="280"/>
      <c r="HI132" s="280"/>
      <c r="HJ132" s="280"/>
      <c r="HK132" s="280"/>
      <c r="HL132" s="280"/>
      <c r="HM132" s="280"/>
      <c r="HN132" s="280"/>
      <c r="HO132" s="280"/>
      <c r="HP132" s="280"/>
      <c r="HQ132" s="280"/>
      <c r="HR132" s="280"/>
      <c r="HS132" s="280"/>
      <c r="HT132" s="280"/>
      <c r="HU132" s="280"/>
      <c r="HV132" s="280"/>
      <c r="HW132" s="280"/>
      <c r="HX132" s="280"/>
      <c r="HY132" s="280"/>
      <c r="HZ132" s="280"/>
      <c r="IA132" s="280"/>
      <c r="IB132" s="280"/>
      <c r="IC132" s="280"/>
      <c r="ID132" s="280"/>
      <c r="IE132" s="280"/>
      <c r="IF132" s="280"/>
      <c r="IG132" s="280"/>
      <c r="IH132" s="280"/>
      <c r="II132" s="280"/>
      <c r="IJ132" s="280"/>
      <c r="IK132" s="280"/>
      <c r="IL132" s="280"/>
      <c r="IM132" s="280"/>
      <c r="IN132" s="280"/>
      <c r="IO132" s="280"/>
      <c r="IP132" s="280"/>
      <c r="IQ132" s="280"/>
    </row>
    <row r="133" spans="1:251" s="270" customFormat="1" ht="24.75" customHeight="1">
      <c r="A133" s="933"/>
      <c r="B133" s="292" t="s">
        <v>425</v>
      </c>
      <c r="C133" s="272"/>
      <c r="D133" s="591"/>
      <c r="E133" s="288"/>
      <c r="F133" s="288"/>
      <c r="G133" s="288"/>
      <c r="H133" s="293"/>
      <c r="I133" s="288"/>
      <c r="J133" s="288"/>
      <c r="K133" s="288"/>
      <c r="L133" s="288"/>
      <c r="M133" s="288"/>
      <c r="N133" s="288"/>
      <c r="O133" s="288"/>
      <c r="P133" s="290"/>
      <c r="Q133" s="290"/>
      <c r="R133" s="290"/>
      <c r="S133" s="294"/>
      <c r="T133" s="290"/>
      <c r="U133" s="290"/>
      <c r="V133" s="290"/>
      <c r="W133" s="290"/>
      <c r="X133" s="290"/>
      <c r="Y133" s="290"/>
      <c r="Z133" s="291"/>
      <c r="AA133" s="278">
        <f t="shared" si="1"/>
        <v>0</v>
      </c>
      <c r="AB133" s="280"/>
      <c r="AC133" s="280"/>
      <c r="AD133" s="280"/>
      <c r="AE133" s="280"/>
      <c r="AF133" s="280"/>
      <c r="AG133" s="280"/>
      <c r="AH133" s="280"/>
      <c r="AI133" s="280"/>
      <c r="AJ133" s="280"/>
      <c r="AK133" s="280"/>
      <c r="AL133" s="280"/>
      <c r="AM133" s="280"/>
      <c r="AN133" s="280"/>
      <c r="AO133" s="280"/>
      <c r="AP133" s="280"/>
      <c r="AQ133" s="280"/>
      <c r="AR133" s="280"/>
      <c r="AS133" s="280"/>
      <c r="AT133" s="280"/>
      <c r="AU133" s="280"/>
      <c r="AV133" s="280"/>
      <c r="AW133" s="280"/>
      <c r="AX133" s="280"/>
      <c r="AY133" s="280"/>
      <c r="AZ133" s="280"/>
      <c r="BA133" s="280"/>
      <c r="BB133" s="280"/>
      <c r="BC133" s="280"/>
      <c r="BD133" s="280"/>
      <c r="BE133" s="280"/>
      <c r="BF133" s="280"/>
      <c r="BG133" s="280"/>
      <c r="BH133" s="280"/>
      <c r="BI133" s="280"/>
      <c r="BJ133" s="280"/>
      <c r="BK133" s="280"/>
      <c r="BL133" s="280"/>
      <c r="BM133" s="280"/>
      <c r="BN133" s="280"/>
      <c r="BO133" s="280"/>
      <c r="BP133" s="280"/>
      <c r="BQ133" s="280"/>
      <c r="BR133" s="280"/>
      <c r="BS133" s="280"/>
      <c r="BT133" s="280"/>
      <c r="BU133" s="280"/>
      <c r="BV133" s="280"/>
      <c r="BW133" s="280"/>
      <c r="BX133" s="280"/>
      <c r="BY133" s="280"/>
      <c r="BZ133" s="280"/>
      <c r="CA133" s="280"/>
      <c r="CB133" s="280"/>
      <c r="CC133" s="280"/>
      <c r="CD133" s="280"/>
      <c r="CE133" s="280"/>
      <c r="CF133" s="280"/>
      <c r="CG133" s="280"/>
      <c r="CH133" s="280"/>
      <c r="CI133" s="280"/>
      <c r="CJ133" s="280"/>
      <c r="CK133" s="280"/>
      <c r="CL133" s="280"/>
      <c r="CM133" s="280"/>
      <c r="CN133" s="280"/>
      <c r="CO133" s="280"/>
      <c r="CP133" s="280"/>
      <c r="CQ133" s="280"/>
      <c r="CR133" s="280"/>
      <c r="CS133" s="280"/>
      <c r="CT133" s="280"/>
      <c r="CU133" s="280"/>
      <c r="CV133" s="280"/>
      <c r="CW133" s="280"/>
      <c r="CX133" s="280"/>
      <c r="CY133" s="280"/>
      <c r="CZ133" s="280"/>
      <c r="DA133" s="280"/>
      <c r="DB133" s="280"/>
      <c r="DC133" s="280"/>
      <c r="DD133" s="280"/>
      <c r="DE133" s="280"/>
      <c r="DF133" s="280"/>
      <c r="DG133" s="280"/>
      <c r="DH133" s="280"/>
      <c r="DI133" s="280"/>
      <c r="DJ133" s="280"/>
      <c r="DK133" s="280"/>
      <c r="DL133" s="280"/>
      <c r="DM133" s="280"/>
      <c r="DN133" s="280"/>
      <c r="DO133" s="280"/>
      <c r="DP133" s="280"/>
      <c r="DQ133" s="280"/>
      <c r="DR133" s="280"/>
      <c r="DS133" s="280"/>
      <c r="DT133" s="280"/>
      <c r="DU133" s="280"/>
      <c r="DV133" s="280"/>
      <c r="DW133" s="280"/>
      <c r="DX133" s="280"/>
      <c r="DY133" s="280"/>
      <c r="DZ133" s="280"/>
      <c r="EA133" s="280"/>
      <c r="EB133" s="280"/>
      <c r="EC133" s="280"/>
      <c r="ED133" s="280"/>
      <c r="EE133" s="280"/>
      <c r="EF133" s="280"/>
      <c r="EG133" s="280"/>
      <c r="EH133" s="280"/>
      <c r="EI133" s="280"/>
      <c r="EJ133" s="280"/>
      <c r="EK133" s="280"/>
      <c r="EL133" s="280"/>
      <c r="EM133" s="280"/>
      <c r="EN133" s="280"/>
      <c r="EO133" s="280"/>
      <c r="EP133" s="280"/>
      <c r="EQ133" s="280"/>
      <c r="ER133" s="280"/>
      <c r="ES133" s="280"/>
      <c r="ET133" s="280"/>
      <c r="EU133" s="280"/>
      <c r="EV133" s="280"/>
      <c r="EW133" s="280"/>
      <c r="EX133" s="280"/>
      <c r="EY133" s="280"/>
      <c r="EZ133" s="280"/>
      <c r="FA133" s="280"/>
      <c r="FB133" s="280"/>
      <c r="FC133" s="280"/>
      <c r="FD133" s="280"/>
      <c r="FE133" s="280"/>
      <c r="FF133" s="280"/>
      <c r="FG133" s="280"/>
      <c r="FH133" s="280"/>
      <c r="FI133" s="280"/>
      <c r="FJ133" s="280"/>
      <c r="FK133" s="280"/>
      <c r="FL133" s="280"/>
      <c r="FM133" s="280"/>
      <c r="FN133" s="280"/>
      <c r="FO133" s="280"/>
      <c r="FP133" s="280"/>
      <c r="FQ133" s="280"/>
      <c r="FR133" s="280"/>
      <c r="FS133" s="280"/>
      <c r="FT133" s="280"/>
      <c r="FU133" s="280"/>
      <c r="FV133" s="280"/>
      <c r="FW133" s="280"/>
      <c r="FX133" s="280"/>
      <c r="FY133" s="280"/>
      <c r="FZ133" s="280"/>
      <c r="GA133" s="280"/>
      <c r="GB133" s="280"/>
      <c r="GC133" s="280"/>
      <c r="GD133" s="280"/>
      <c r="GE133" s="280"/>
      <c r="GF133" s="280"/>
      <c r="GG133" s="280"/>
      <c r="GH133" s="280"/>
      <c r="GI133" s="280"/>
      <c r="GJ133" s="280"/>
      <c r="GK133" s="280"/>
      <c r="GL133" s="280"/>
      <c r="GM133" s="280"/>
      <c r="GN133" s="280"/>
      <c r="GO133" s="280"/>
      <c r="GP133" s="280"/>
      <c r="GQ133" s="280"/>
      <c r="GR133" s="280"/>
      <c r="GS133" s="280"/>
      <c r="GT133" s="280"/>
      <c r="GU133" s="280"/>
      <c r="GV133" s="280"/>
      <c r="GW133" s="280"/>
      <c r="GX133" s="280"/>
      <c r="GY133" s="280"/>
      <c r="GZ133" s="280"/>
      <c r="HA133" s="280"/>
      <c r="HB133" s="280"/>
      <c r="HC133" s="280"/>
      <c r="HD133" s="280"/>
      <c r="HE133" s="280"/>
      <c r="HF133" s="280"/>
      <c r="HG133" s="280"/>
      <c r="HH133" s="280"/>
      <c r="HI133" s="280"/>
      <c r="HJ133" s="280"/>
      <c r="HK133" s="280"/>
      <c r="HL133" s="280"/>
      <c r="HM133" s="280"/>
      <c r="HN133" s="280"/>
      <c r="HO133" s="280"/>
      <c r="HP133" s="280"/>
      <c r="HQ133" s="280"/>
      <c r="HR133" s="280"/>
      <c r="HS133" s="280"/>
      <c r="HT133" s="280"/>
      <c r="HU133" s="280"/>
      <c r="HV133" s="280"/>
      <c r="HW133" s="280"/>
      <c r="HX133" s="280"/>
      <c r="HY133" s="280"/>
      <c r="HZ133" s="280"/>
      <c r="IA133" s="280"/>
      <c r="IB133" s="280"/>
      <c r="IC133" s="280"/>
      <c r="ID133" s="280"/>
      <c r="IE133" s="280"/>
      <c r="IF133" s="280"/>
      <c r="IG133" s="280"/>
      <c r="IH133" s="280"/>
      <c r="II133" s="280"/>
      <c r="IJ133" s="280"/>
      <c r="IK133" s="280"/>
      <c r="IL133" s="280"/>
      <c r="IM133" s="280"/>
      <c r="IN133" s="280"/>
      <c r="IO133" s="280"/>
      <c r="IP133" s="280"/>
      <c r="IQ133" s="280"/>
    </row>
    <row r="134" spans="1:251" s="270" customFormat="1" ht="49.5" customHeight="1">
      <c r="A134" s="934"/>
      <c r="B134" s="297" t="s">
        <v>426</v>
      </c>
      <c r="C134" s="272">
        <f>SUM(E134:O134)</f>
        <v>0</v>
      </c>
      <c r="D134" s="591">
        <v>137989</v>
      </c>
      <c r="E134" s="288"/>
      <c r="F134" s="288"/>
      <c r="G134" s="288"/>
      <c r="H134" s="293"/>
      <c r="I134" s="288"/>
      <c r="J134" s="288"/>
      <c r="K134" s="288"/>
      <c r="L134" s="288"/>
      <c r="M134" s="288"/>
      <c r="N134" s="288"/>
      <c r="O134" s="288"/>
      <c r="P134" s="290">
        <f>$D$134*E134</f>
        <v>0</v>
      </c>
      <c r="Q134" s="290">
        <f aca="true" t="shared" si="16" ref="Q134:V134">$D$134*F134</f>
        <v>0</v>
      </c>
      <c r="R134" s="290">
        <f t="shared" si="16"/>
        <v>0</v>
      </c>
      <c r="S134" s="290">
        <f t="shared" si="16"/>
        <v>0</v>
      </c>
      <c r="T134" s="290">
        <f t="shared" si="16"/>
        <v>0</v>
      </c>
      <c r="U134" s="290">
        <f t="shared" si="16"/>
        <v>0</v>
      </c>
      <c r="V134" s="290">
        <f t="shared" si="16"/>
        <v>0</v>
      </c>
      <c r="W134" s="290"/>
      <c r="X134" s="290"/>
      <c r="Y134" s="290"/>
      <c r="Z134" s="291"/>
      <c r="AA134" s="278">
        <f t="shared" si="1"/>
        <v>0</v>
      </c>
      <c r="AB134" s="280"/>
      <c r="AC134" s="280"/>
      <c r="AD134" s="280"/>
      <c r="AE134" s="280"/>
      <c r="AF134" s="280"/>
      <c r="AG134" s="280"/>
      <c r="AH134" s="280"/>
      <c r="AI134" s="280"/>
      <c r="AJ134" s="280"/>
      <c r="AK134" s="280"/>
      <c r="AL134" s="280"/>
      <c r="AM134" s="280"/>
      <c r="AN134" s="280"/>
      <c r="AO134" s="280"/>
      <c r="AP134" s="280"/>
      <c r="AQ134" s="280"/>
      <c r="AR134" s="280"/>
      <c r="AS134" s="280"/>
      <c r="AT134" s="280"/>
      <c r="AU134" s="280"/>
      <c r="AV134" s="280"/>
      <c r="AW134" s="280"/>
      <c r="AX134" s="280"/>
      <c r="AY134" s="280"/>
      <c r="AZ134" s="280"/>
      <c r="BA134" s="280"/>
      <c r="BB134" s="280"/>
      <c r="BC134" s="280"/>
      <c r="BD134" s="280"/>
      <c r="BE134" s="280"/>
      <c r="BF134" s="280"/>
      <c r="BG134" s="280"/>
      <c r="BH134" s="280"/>
      <c r="BI134" s="280"/>
      <c r="BJ134" s="280"/>
      <c r="BK134" s="280"/>
      <c r="BL134" s="280"/>
      <c r="BM134" s="280"/>
      <c r="BN134" s="280"/>
      <c r="BO134" s="280"/>
      <c r="BP134" s="280"/>
      <c r="BQ134" s="280"/>
      <c r="BR134" s="280"/>
      <c r="BS134" s="280"/>
      <c r="BT134" s="280"/>
      <c r="BU134" s="280"/>
      <c r="BV134" s="280"/>
      <c r="BW134" s="280"/>
      <c r="BX134" s="280"/>
      <c r="BY134" s="280"/>
      <c r="BZ134" s="280"/>
      <c r="CA134" s="280"/>
      <c r="CB134" s="280"/>
      <c r="CC134" s="280"/>
      <c r="CD134" s="280"/>
      <c r="CE134" s="280"/>
      <c r="CF134" s="280"/>
      <c r="CG134" s="280"/>
      <c r="CH134" s="280"/>
      <c r="CI134" s="280"/>
      <c r="CJ134" s="280"/>
      <c r="CK134" s="280"/>
      <c r="CL134" s="280"/>
      <c r="CM134" s="280"/>
      <c r="CN134" s="280"/>
      <c r="CO134" s="280"/>
      <c r="CP134" s="280"/>
      <c r="CQ134" s="280"/>
      <c r="CR134" s="280"/>
      <c r="CS134" s="280"/>
      <c r="CT134" s="280"/>
      <c r="CU134" s="280"/>
      <c r="CV134" s="280"/>
      <c r="CW134" s="280"/>
      <c r="CX134" s="280"/>
      <c r="CY134" s="280"/>
      <c r="CZ134" s="280"/>
      <c r="DA134" s="280"/>
      <c r="DB134" s="280"/>
      <c r="DC134" s="280"/>
      <c r="DD134" s="280"/>
      <c r="DE134" s="280"/>
      <c r="DF134" s="280"/>
      <c r="DG134" s="280"/>
      <c r="DH134" s="280"/>
      <c r="DI134" s="280"/>
      <c r="DJ134" s="280"/>
      <c r="DK134" s="280"/>
      <c r="DL134" s="280"/>
      <c r="DM134" s="280"/>
      <c r="DN134" s="280"/>
      <c r="DO134" s="280"/>
      <c r="DP134" s="280"/>
      <c r="DQ134" s="280"/>
      <c r="DR134" s="280"/>
      <c r="DS134" s="280"/>
      <c r="DT134" s="280"/>
      <c r="DU134" s="280"/>
      <c r="DV134" s="280"/>
      <c r="DW134" s="280"/>
      <c r="DX134" s="280"/>
      <c r="DY134" s="280"/>
      <c r="DZ134" s="280"/>
      <c r="EA134" s="280"/>
      <c r="EB134" s="280"/>
      <c r="EC134" s="280"/>
      <c r="ED134" s="280"/>
      <c r="EE134" s="280"/>
      <c r="EF134" s="280"/>
      <c r="EG134" s="280"/>
      <c r="EH134" s="280"/>
      <c r="EI134" s="280"/>
      <c r="EJ134" s="280"/>
      <c r="EK134" s="280"/>
      <c r="EL134" s="280"/>
      <c r="EM134" s="280"/>
      <c r="EN134" s="280"/>
      <c r="EO134" s="280"/>
      <c r="EP134" s="280"/>
      <c r="EQ134" s="280"/>
      <c r="ER134" s="280"/>
      <c r="ES134" s="280"/>
      <c r="ET134" s="280"/>
      <c r="EU134" s="280"/>
      <c r="EV134" s="280"/>
      <c r="EW134" s="280"/>
      <c r="EX134" s="280"/>
      <c r="EY134" s="280"/>
      <c r="EZ134" s="280"/>
      <c r="FA134" s="280"/>
      <c r="FB134" s="280"/>
      <c r="FC134" s="280"/>
      <c r="FD134" s="280"/>
      <c r="FE134" s="280"/>
      <c r="FF134" s="280"/>
      <c r="FG134" s="280"/>
      <c r="FH134" s="280"/>
      <c r="FI134" s="280"/>
      <c r="FJ134" s="280"/>
      <c r="FK134" s="280"/>
      <c r="FL134" s="280"/>
      <c r="FM134" s="280"/>
      <c r="FN134" s="280"/>
      <c r="FO134" s="280"/>
      <c r="FP134" s="280"/>
      <c r="FQ134" s="280"/>
      <c r="FR134" s="280"/>
      <c r="FS134" s="280"/>
      <c r="FT134" s="280"/>
      <c r="FU134" s="280"/>
      <c r="FV134" s="280"/>
      <c r="FW134" s="280"/>
      <c r="FX134" s="280"/>
      <c r="FY134" s="280"/>
      <c r="FZ134" s="280"/>
      <c r="GA134" s="280"/>
      <c r="GB134" s="280"/>
      <c r="GC134" s="280"/>
      <c r="GD134" s="280"/>
      <c r="GE134" s="280"/>
      <c r="GF134" s="280"/>
      <c r="GG134" s="280"/>
      <c r="GH134" s="280"/>
      <c r="GI134" s="280"/>
      <c r="GJ134" s="280"/>
      <c r="GK134" s="280"/>
      <c r="GL134" s="280"/>
      <c r="GM134" s="280"/>
      <c r="GN134" s="280"/>
      <c r="GO134" s="280"/>
      <c r="GP134" s="280"/>
      <c r="GQ134" s="280"/>
      <c r="GR134" s="280"/>
      <c r="GS134" s="280"/>
      <c r="GT134" s="280"/>
      <c r="GU134" s="280"/>
      <c r="GV134" s="280"/>
      <c r="GW134" s="280"/>
      <c r="GX134" s="280"/>
      <c r="GY134" s="280"/>
      <c r="GZ134" s="280"/>
      <c r="HA134" s="280"/>
      <c r="HB134" s="280"/>
      <c r="HC134" s="280"/>
      <c r="HD134" s="280"/>
      <c r="HE134" s="280"/>
      <c r="HF134" s="280"/>
      <c r="HG134" s="280"/>
      <c r="HH134" s="280"/>
      <c r="HI134" s="280"/>
      <c r="HJ134" s="280"/>
      <c r="HK134" s="280"/>
      <c r="HL134" s="280"/>
      <c r="HM134" s="280"/>
      <c r="HN134" s="280"/>
      <c r="HO134" s="280"/>
      <c r="HP134" s="280"/>
      <c r="HQ134" s="280"/>
      <c r="HR134" s="280"/>
      <c r="HS134" s="280"/>
      <c r="HT134" s="280"/>
      <c r="HU134" s="280"/>
      <c r="HV134" s="280"/>
      <c r="HW134" s="280"/>
      <c r="HX134" s="280"/>
      <c r="HY134" s="280"/>
      <c r="HZ134" s="280"/>
      <c r="IA134" s="280"/>
      <c r="IB134" s="280"/>
      <c r="IC134" s="280"/>
      <c r="ID134" s="280"/>
      <c r="IE134" s="280"/>
      <c r="IF134" s="280"/>
      <c r="IG134" s="280"/>
      <c r="IH134" s="280"/>
      <c r="II134" s="280"/>
      <c r="IJ134" s="280"/>
      <c r="IK134" s="280"/>
      <c r="IL134" s="280"/>
      <c r="IM134" s="280"/>
      <c r="IN134" s="280"/>
      <c r="IO134" s="280"/>
      <c r="IP134" s="280"/>
      <c r="IQ134" s="280"/>
    </row>
    <row r="135" spans="1:251" s="270" customFormat="1" ht="24.75" customHeight="1">
      <c r="A135" s="281">
        <v>4</v>
      </c>
      <c r="B135" s="282" t="s">
        <v>353</v>
      </c>
      <c r="C135" s="272">
        <f>SUM(C136:C159)</f>
        <v>248</v>
      </c>
      <c r="D135" s="591"/>
      <c r="E135" s="284">
        <f aca="true" t="shared" si="17" ref="E135:N135">SUM(E136:E159)</f>
        <v>20</v>
      </c>
      <c r="F135" s="284">
        <f t="shared" si="17"/>
        <v>26</v>
      </c>
      <c r="G135" s="284">
        <f t="shared" si="17"/>
        <v>7</v>
      </c>
      <c r="H135" s="284">
        <f t="shared" si="17"/>
        <v>14</v>
      </c>
      <c r="I135" s="293">
        <f t="shared" si="17"/>
        <v>64</v>
      </c>
      <c r="J135" s="293">
        <f t="shared" si="17"/>
        <v>39</v>
      </c>
      <c r="K135" s="293">
        <f t="shared" si="17"/>
        <v>24</v>
      </c>
      <c r="L135" s="293">
        <f t="shared" si="17"/>
        <v>33</v>
      </c>
      <c r="M135" s="293">
        <f t="shared" si="17"/>
        <v>15</v>
      </c>
      <c r="N135" s="293">
        <f t="shared" si="17"/>
        <v>6</v>
      </c>
      <c r="O135" s="284"/>
      <c r="P135" s="276">
        <f>SUM(P136:P159)</f>
        <v>5183860</v>
      </c>
      <c r="Q135" s="276">
        <f>SUM(Q136:Q159)</f>
        <v>6739018</v>
      </c>
      <c r="R135" s="276">
        <v>1</v>
      </c>
      <c r="S135" s="294">
        <f>SUM(S136:S159)</f>
        <v>7952896</v>
      </c>
      <c r="T135" s="294">
        <f>SUM(T136:T159)</f>
        <v>16588352</v>
      </c>
      <c r="U135" s="276">
        <f>SUM(U136:U159)</f>
        <v>10108527</v>
      </c>
      <c r="V135" s="276">
        <f>SUM(V136:V159)</f>
        <v>6220632</v>
      </c>
      <c r="W135" s="276">
        <f>SUM(W136:W159)</f>
        <v>8738959</v>
      </c>
      <c r="X135" s="276">
        <f>SUM(X137)</f>
        <v>8520960</v>
      </c>
      <c r="Y135" s="276">
        <f>SUM(Y136:Y159)</f>
        <v>3408384</v>
      </c>
      <c r="Z135" s="277">
        <f>SUM(Z136:Z159)</f>
        <v>0</v>
      </c>
      <c r="AA135" s="278">
        <f t="shared" si="1"/>
        <v>73461589</v>
      </c>
      <c r="AB135" s="286"/>
      <c r="AC135" s="286"/>
      <c r="AD135" s="286"/>
      <c r="AE135" s="286"/>
      <c r="AF135" s="286"/>
      <c r="AG135" s="286"/>
      <c r="AH135" s="286"/>
      <c r="AI135" s="286"/>
      <c r="AJ135" s="286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6"/>
      <c r="AU135" s="286"/>
      <c r="AV135" s="286"/>
      <c r="AW135" s="286"/>
      <c r="AX135" s="286"/>
      <c r="AY135" s="286"/>
      <c r="AZ135" s="286"/>
      <c r="BA135" s="286"/>
      <c r="BB135" s="286"/>
      <c r="BC135" s="286"/>
      <c r="BD135" s="286"/>
      <c r="BE135" s="286"/>
      <c r="BF135" s="286"/>
      <c r="BG135" s="286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6"/>
      <c r="BR135" s="286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6"/>
      <c r="CE135" s="286"/>
      <c r="CF135" s="286"/>
      <c r="CG135" s="286"/>
      <c r="CH135" s="286"/>
      <c r="CI135" s="286"/>
      <c r="CJ135" s="286"/>
      <c r="CK135" s="286"/>
      <c r="CL135" s="286"/>
      <c r="CM135" s="286"/>
      <c r="CN135" s="286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6"/>
      <c r="DB135" s="286"/>
      <c r="DC135" s="286"/>
      <c r="DD135" s="286"/>
      <c r="DE135" s="286"/>
      <c r="DF135" s="286"/>
      <c r="DG135" s="286"/>
      <c r="DH135" s="286"/>
      <c r="DI135" s="286"/>
      <c r="DJ135" s="286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6"/>
      <c r="DW135" s="286"/>
      <c r="DX135" s="286"/>
      <c r="DY135" s="286"/>
      <c r="DZ135" s="286"/>
      <c r="EA135" s="286"/>
      <c r="EB135" s="286"/>
      <c r="EC135" s="286"/>
      <c r="ED135" s="286"/>
      <c r="EE135" s="286"/>
      <c r="EF135" s="286"/>
      <c r="EG135" s="286"/>
      <c r="EH135" s="286"/>
      <c r="EI135" s="286"/>
      <c r="EJ135" s="286"/>
      <c r="EK135" s="286"/>
      <c r="EL135" s="286"/>
      <c r="EM135" s="286"/>
      <c r="EN135" s="286"/>
      <c r="EO135" s="286"/>
      <c r="EP135" s="286"/>
      <c r="EQ135" s="286"/>
      <c r="ER135" s="286"/>
      <c r="ES135" s="286"/>
      <c r="ET135" s="286"/>
      <c r="EU135" s="286"/>
      <c r="EV135" s="286"/>
      <c r="EW135" s="286"/>
      <c r="EX135" s="286"/>
      <c r="EY135" s="286"/>
      <c r="EZ135" s="286"/>
      <c r="FA135" s="286"/>
      <c r="FB135" s="286"/>
      <c r="FC135" s="286"/>
      <c r="FD135" s="286"/>
      <c r="FE135" s="286"/>
      <c r="FF135" s="286"/>
      <c r="FG135" s="286"/>
      <c r="FH135" s="286"/>
      <c r="FI135" s="286"/>
      <c r="FJ135" s="286"/>
      <c r="FK135" s="286"/>
      <c r="FL135" s="286"/>
      <c r="FM135" s="286"/>
      <c r="FN135" s="286"/>
      <c r="FO135" s="286"/>
      <c r="FP135" s="286"/>
      <c r="FQ135" s="286"/>
      <c r="FR135" s="286"/>
      <c r="FS135" s="286"/>
      <c r="FT135" s="286"/>
      <c r="FU135" s="286"/>
      <c r="FV135" s="286"/>
      <c r="FW135" s="286"/>
      <c r="FX135" s="286"/>
      <c r="FY135" s="286"/>
      <c r="FZ135" s="286"/>
      <c r="GA135" s="286"/>
      <c r="GB135" s="286"/>
      <c r="GC135" s="286"/>
      <c r="GD135" s="286"/>
      <c r="GE135" s="286"/>
      <c r="GF135" s="286"/>
      <c r="GG135" s="286"/>
      <c r="GH135" s="286"/>
      <c r="GI135" s="286"/>
      <c r="GJ135" s="286"/>
      <c r="GK135" s="286"/>
      <c r="GL135" s="286"/>
      <c r="GM135" s="286"/>
      <c r="GN135" s="286"/>
      <c r="GO135" s="286"/>
      <c r="GP135" s="286"/>
      <c r="GQ135" s="286"/>
      <c r="GR135" s="286"/>
      <c r="GS135" s="286"/>
      <c r="GT135" s="286"/>
      <c r="GU135" s="286"/>
      <c r="GV135" s="286"/>
      <c r="GW135" s="286"/>
      <c r="GX135" s="286"/>
      <c r="GY135" s="286"/>
      <c r="GZ135" s="286"/>
      <c r="HA135" s="286"/>
      <c r="HB135" s="286"/>
      <c r="HC135" s="286"/>
      <c r="HD135" s="286"/>
      <c r="HE135" s="286"/>
      <c r="HF135" s="286"/>
      <c r="HG135" s="286"/>
      <c r="HH135" s="286"/>
      <c r="HI135" s="286"/>
      <c r="HJ135" s="286"/>
      <c r="HK135" s="286"/>
      <c r="HL135" s="286"/>
      <c r="HM135" s="286"/>
      <c r="HN135" s="286"/>
      <c r="HO135" s="286"/>
      <c r="HP135" s="286"/>
      <c r="HQ135" s="286"/>
      <c r="HR135" s="286"/>
      <c r="HS135" s="286"/>
      <c r="HT135" s="286"/>
      <c r="HU135" s="286"/>
      <c r="HV135" s="286"/>
      <c r="HW135" s="286"/>
      <c r="HX135" s="286"/>
      <c r="HY135" s="286"/>
      <c r="HZ135" s="286"/>
      <c r="IA135" s="286"/>
      <c r="IB135" s="286"/>
      <c r="IC135" s="286"/>
      <c r="ID135" s="286"/>
      <c r="IE135" s="286"/>
      <c r="IF135" s="286"/>
      <c r="IG135" s="286"/>
      <c r="IH135" s="286"/>
      <c r="II135" s="286"/>
      <c r="IJ135" s="286"/>
      <c r="IK135" s="286"/>
      <c r="IL135" s="286"/>
      <c r="IM135" s="286"/>
      <c r="IN135" s="286"/>
      <c r="IO135" s="286"/>
      <c r="IP135" s="286"/>
      <c r="IQ135" s="286"/>
    </row>
    <row r="136" spans="1:251" s="270" customFormat="1" ht="54" customHeight="1">
      <c r="A136" s="932"/>
      <c r="B136" s="287" t="s">
        <v>427</v>
      </c>
      <c r="C136" s="272">
        <f>SUM(E136:O136)</f>
        <v>205</v>
      </c>
      <c r="D136" s="591">
        <v>259193</v>
      </c>
      <c r="E136" s="288">
        <v>20</v>
      </c>
      <c r="F136" s="288">
        <v>26</v>
      </c>
      <c r="G136" s="288"/>
      <c r="H136" s="289"/>
      <c r="I136" s="288">
        <v>64</v>
      </c>
      <c r="J136" s="288">
        <v>39</v>
      </c>
      <c r="K136" s="288">
        <v>24</v>
      </c>
      <c r="L136" s="288">
        <v>32</v>
      </c>
      <c r="M136" s="288"/>
      <c r="N136" s="288"/>
      <c r="O136" s="288"/>
      <c r="P136" s="290">
        <f>$D$136*E136</f>
        <v>5183860</v>
      </c>
      <c r="Q136" s="290">
        <f aca="true" t="shared" si="18" ref="Q136:Z136">$D$136*F136</f>
        <v>6739018</v>
      </c>
      <c r="R136" s="290">
        <f t="shared" si="18"/>
        <v>0</v>
      </c>
      <c r="S136" s="290">
        <f t="shared" si="18"/>
        <v>0</v>
      </c>
      <c r="T136" s="290">
        <f t="shared" si="18"/>
        <v>16588352</v>
      </c>
      <c r="U136" s="290">
        <f t="shared" si="18"/>
        <v>10108527</v>
      </c>
      <c r="V136" s="290">
        <f t="shared" si="18"/>
        <v>6220632</v>
      </c>
      <c r="W136" s="290">
        <f t="shared" si="18"/>
        <v>8294176</v>
      </c>
      <c r="X136" s="290">
        <f t="shared" si="18"/>
        <v>0</v>
      </c>
      <c r="Y136" s="290">
        <f t="shared" si="18"/>
        <v>0</v>
      </c>
      <c r="Z136" s="291">
        <f t="shared" si="18"/>
        <v>0</v>
      </c>
      <c r="AA136" s="278">
        <f t="shared" si="1"/>
        <v>53134565</v>
      </c>
      <c r="AB136" s="280"/>
      <c r="AC136" s="280"/>
      <c r="AD136" s="280"/>
      <c r="AE136" s="280"/>
      <c r="AF136" s="280"/>
      <c r="AG136" s="280"/>
      <c r="AH136" s="280"/>
      <c r="AI136" s="280"/>
      <c r="AJ136" s="280"/>
      <c r="AK136" s="280"/>
      <c r="AL136" s="280"/>
      <c r="AM136" s="280"/>
      <c r="AN136" s="280"/>
      <c r="AO136" s="280"/>
      <c r="AP136" s="280"/>
      <c r="AQ136" s="280"/>
      <c r="AR136" s="280"/>
      <c r="AS136" s="280"/>
      <c r="AT136" s="280"/>
      <c r="AU136" s="280"/>
      <c r="AV136" s="280"/>
      <c r="AW136" s="280"/>
      <c r="AX136" s="280"/>
      <c r="AY136" s="280"/>
      <c r="AZ136" s="280"/>
      <c r="BA136" s="280"/>
      <c r="BB136" s="280"/>
      <c r="BC136" s="280"/>
      <c r="BD136" s="280"/>
      <c r="BE136" s="280"/>
      <c r="BF136" s="280"/>
      <c r="BG136" s="280"/>
      <c r="BH136" s="280"/>
      <c r="BI136" s="280"/>
      <c r="BJ136" s="280"/>
      <c r="BK136" s="280"/>
      <c r="BL136" s="280"/>
      <c r="BM136" s="280"/>
      <c r="BN136" s="280"/>
      <c r="BO136" s="280"/>
      <c r="BP136" s="280"/>
      <c r="BQ136" s="280"/>
      <c r="BR136" s="280"/>
      <c r="BS136" s="280"/>
      <c r="BT136" s="280"/>
      <c r="BU136" s="280"/>
      <c r="BV136" s="280"/>
      <c r="BW136" s="280"/>
      <c r="BX136" s="280"/>
      <c r="BY136" s="280"/>
      <c r="BZ136" s="280"/>
      <c r="CA136" s="280"/>
      <c r="CB136" s="280"/>
      <c r="CC136" s="280"/>
      <c r="CD136" s="280"/>
      <c r="CE136" s="280"/>
      <c r="CF136" s="280"/>
      <c r="CG136" s="280"/>
      <c r="CH136" s="280"/>
      <c r="CI136" s="280"/>
      <c r="CJ136" s="280"/>
      <c r="CK136" s="280"/>
      <c r="CL136" s="280"/>
      <c r="CM136" s="280"/>
      <c r="CN136" s="280"/>
      <c r="CO136" s="280"/>
      <c r="CP136" s="280"/>
      <c r="CQ136" s="280"/>
      <c r="CR136" s="280"/>
      <c r="CS136" s="280"/>
      <c r="CT136" s="280"/>
      <c r="CU136" s="280"/>
      <c r="CV136" s="280"/>
      <c r="CW136" s="280"/>
      <c r="CX136" s="280"/>
      <c r="CY136" s="280"/>
      <c r="CZ136" s="280"/>
      <c r="DA136" s="280"/>
      <c r="DB136" s="280"/>
      <c r="DC136" s="280"/>
      <c r="DD136" s="280"/>
      <c r="DE136" s="280"/>
      <c r="DF136" s="280"/>
      <c r="DG136" s="280"/>
      <c r="DH136" s="280"/>
      <c r="DI136" s="280"/>
      <c r="DJ136" s="280"/>
      <c r="DK136" s="280"/>
      <c r="DL136" s="280"/>
      <c r="DM136" s="280"/>
      <c r="DN136" s="280"/>
      <c r="DO136" s="280"/>
      <c r="DP136" s="280"/>
      <c r="DQ136" s="280"/>
      <c r="DR136" s="280"/>
      <c r="DS136" s="280"/>
      <c r="DT136" s="280"/>
      <c r="DU136" s="280"/>
      <c r="DV136" s="280"/>
      <c r="DW136" s="280"/>
      <c r="DX136" s="280"/>
      <c r="DY136" s="280"/>
      <c r="DZ136" s="280"/>
      <c r="EA136" s="280"/>
      <c r="EB136" s="280"/>
      <c r="EC136" s="280"/>
      <c r="ED136" s="280"/>
      <c r="EE136" s="280"/>
      <c r="EF136" s="280"/>
      <c r="EG136" s="280"/>
      <c r="EH136" s="280"/>
      <c r="EI136" s="280"/>
      <c r="EJ136" s="280"/>
      <c r="EK136" s="280"/>
      <c r="EL136" s="280"/>
      <c r="EM136" s="280"/>
      <c r="EN136" s="280"/>
      <c r="EO136" s="280"/>
      <c r="EP136" s="280"/>
      <c r="EQ136" s="280"/>
      <c r="ER136" s="280"/>
      <c r="ES136" s="280"/>
      <c r="ET136" s="280"/>
      <c r="EU136" s="280"/>
      <c r="EV136" s="280"/>
      <c r="EW136" s="280"/>
      <c r="EX136" s="280"/>
      <c r="EY136" s="280"/>
      <c r="EZ136" s="280"/>
      <c r="FA136" s="280"/>
      <c r="FB136" s="280"/>
      <c r="FC136" s="280"/>
      <c r="FD136" s="280"/>
      <c r="FE136" s="280"/>
      <c r="FF136" s="280"/>
      <c r="FG136" s="280"/>
      <c r="FH136" s="280"/>
      <c r="FI136" s="280"/>
      <c r="FJ136" s="280"/>
      <c r="FK136" s="280"/>
      <c r="FL136" s="280"/>
      <c r="FM136" s="280"/>
      <c r="FN136" s="280"/>
      <c r="FO136" s="280"/>
      <c r="FP136" s="280"/>
      <c r="FQ136" s="280"/>
      <c r="FR136" s="280"/>
      <c r="FS136" s="280"/>
      <c r="FT136" s="280"/>
      <c r="FU136" s="280"/>
      <c r="FV136" s="280"/>
      <c r="FW136" s="280"/>
      <c r="FX136" s="280"/>
      <c r="FY136" s="280"/>
      <c r="FZ136" s="280"/>
      <c r="GA136" s="280"/>
      <c r="GB136" s="280"/>
      <c r="GC136" s="280"/>
      <c r="GD136" s="280"/>
      <c r="GE136" s="280"/>
      <c r="GF136" s="280"/>
      <c r="GG136" s="280"/>
      <c r="GH136" s="280"/>
      <c r="GI136" s="280"/>
      <c r="GJ136" s="280"/>
      <c r="GK136" s="280"/>
      <c r="GL136" s="280"/>
      <c r="GM136" s="280"/>
      <c r="GN136" s="280"/>
      <c r="GO136" s="280"/>
      <c r="GP136" s="280"/>
      <c r="GQ136" s="280"/>
      <c r="GR136" s="280"/>
      <c r="GS136" s="280"/>
      <c r="GT136" s="280"/>
      <c r="GU136" s="280"/>
      <c r="GV136" s="280"/>
      <c r="GW136" s="280"/>
      <c r="GX136" s="280"/>
      <c r="GY136" s="280"/>
      <c r="GZ136" s="280"/>
      <c r="HA136" s="280"/>
      <c r="HB136" s="280"/>
      <c r="HC136" s="280"/>
      <c r="HD136" s="280"/>
      <c r="HE136" s="280"/>
      <c r="HF136" s="280"/>
      <c r="HG136" s="280"/>
      <c r="HH136" s="280"/>
      <c r="HI136" s="280"/>
      <c r="HJ136" s="280"/>
      <c r="HK136" s="280"/>
      <c r="HL136" s="280"/>
      <c r="HM136" s="280"/>
      <c r="HN136" s="280"/>
      <c r="HO136" s="280"/>
      <c r="HP136" s="280"/>
      <c r="HQ136" s="280"/>
      <c r="HR136" s="280"/>
      <c r="HS136" s="280"/>
      <c r="HT136" s="280"/>
      <c r="HU136" s="280"/>
      <c r="HV136" s="280"/>
      <c r="HW136" s="280"/>
      <c r="HX136" s="280"/>
      <c r="HY136" s="280"/>
      <c r="HZ136" s="280"/>
      <c r="IA136" s="280"/>
      <c r="IB136" s="280"/>
      <c r="IC136" s="280"/>
      <c r="ID136" s="280"/>
      <c r="IE136" s="280"/>
      <c r="IF136" s="280"/>
      <c r="IG136" s="280"/>
      <c r="IH136" s="280"/>
      <c r="II136" s="280"/>
      <c r="IJ136" s="280"/>
      <c r="IK136" s="280"/>
      <c r="IL136" s="280"/>
      <c r="IM136" s="280"/>
      <c r="IN136" s="280"/>
      <c r="IO136" s="280"/>
      <c r="IP136" s="280"/>
      <c r="IQ136" s="280"/>
    </row>
    <row r="137" spans="1:251" s="270" customFormat="1" ht="34.5" customHeight="1">
      <c r="A137" s="933"/>
      <c r="B137" s="287" t="s">
        <v>461</v>
      </c>
      <c r="C137" s="272">
        <f>SUM(E137:O137)</f>
        <v>42</v>
      </c>
      <c r="D137" s="591">
        <v>568064</v>
      </c>
      <c r="E137" s="288">
        <v>0</v>
      </c>
      <c r="F137" s="288">
        <v>0</v>
      </c>
      <c r="G137" s="288">
        <v>7</v>
      </c>
      <c r="H137" s="289">
        <v>14</v>
      </c>
      <c r="I137" s="288"/>
      <c r="J137" s="288"/>
      <c r="K137" s="288"/>
      <c r="L137" s="288"/>
      <c r="M137" s="288">
        <v>15</v>
      </c>
      <c r="N137" s="288">
        <v>6</v>
      </c>
      <c r="O137" s="288"/>
      <c r="P137" s="290">
        <f>$D$137*E137</f>
        <v>0</v>
      </c>
      <c r="Q137" s="290">
        <f aca="true" t="shared" si="19" ref="Q137:Z137">$D$137*F137</f>
        <v>0</v>
      </c>
      <c r="R137" s="290">
        <f>$D$137*G137</f>
        <v>3976448</v>
      </c>
      <c r="S137" s="290">
        <f t="shared" si="19"/>
        <v>7952896</v>
      </c>
      <c r="T137" s="290">
        <f t="shared" si="19"/>
        <v>0</v>
      </c>
      <c r="U137" s="290">
        <f t="shared" si="19"/>
        <v>0</v>
      </c>
      <c r="V137" s="290">
        <f t="shared" si="19"/>
        <v>0</v>
      </c>
      <c r="W137" s="290">
        <f t="shared" si="19"/>
        <v>0</v>
      </c>
      <c r="X137" s="290">
        <f>$D$137*M137</f>
        <v>8520960</v>
      </c>
      <c r="Y137" s="290">
        <f>$D$137*N137</f>
        <v>3408384</v>
      </c>
      <c r="Z137" s="291">
        <f t="shared" si="19"/>
        <v>0</v>
      </c>
      <c r="AA137" s="278">
        <f t="shared" si="1"/>
        <v>23858688</v>
      </c>
      <c r="AB137" s="280"/>
      <c r="AC137" s="280"/>
      <c r="AD137" s="280"/>
      <c r="AE137" s="280"/>
      <c r="AF137" s="280"/>
      <c r="AG137" s="280"/>
      <c r="AH137" s="280"/>
      <c r="AI137" s="280"/>
      <c r="AJ137" s="280"/>
      <c r="AK137" s="280"/>
      <c r="AL137" s="280"/>
      <c r="AM137" s="280"/>
      <c r="AN137" s="280"/>
      <c r="AO137" s="280"/>
      <c r="AP137" s="280"/>
      <c r="AQ137" s="280"/>
      <c r="AR137" s="280"/>
      <c r="AS137" s="280"/>
      <c r="AT137" s="280"/>
      <c r="AU137" s="280"/>
      <c r="AV137" s="280"/>
      <c r="AW137" s="280"/>
      <c r="AX137" s="280"/>
      <c r="AY137" s="280"/>
      <c r="AZ137" s="280"/>
      <c r="BA137" s="280"/>
      <c r="BB137" s="280"/>
      <c r="BC137" s="280"/>
      <c r="BD137" s="280"/>
      <c r="BE137" s="280"/>
      <c r="BF137" s="280"/>
      <c r="BG137" s="280"/>
      <c r="BH137" s="280"/>
      <c r="BI137" s="280"/>
      <c r="BJ137" s="280"/>
      <c r="BK137" s="280"/>
      <c r="BL137" s="280"/>
      <c r="BM137" s="280"/>
      <c r="BN137" s="280"/>
      <c r="BO137" s="280"/>
      <c r="BP137" s="280"/>
      <c r="BQ137" s="280"/>
      <c r="BR137" s="280"/>
      <c r="BS137" s="280"/>
      <c r="BT137" s="280"/>
      <c r="BU137" s="280"/>
      <c r="BV137" s="280"/>
      <c r="BW137" s="280"/>
      <c r="BX137" s="280"/>
      <c r="BY137" s="280"/>
      <c r="BZ137" s="280"/>
      <c r="CA137" s="280"/>
      <c r="CB137" s="280"/>
      <c r="CC137" s="280"/>
      <c r="CD137" s="280"/>
      <c r="CE137" s="280"/>
      <c r="CF137" s="280"/>
      <c r="CG137" s="280"/>
      <c r="CH137" s="280"/>
      <c r="CI137" s="280"/>
      <c r="CJ137" s="280"/>
      <c r="CK137" s="280"/>
      <c r="CL137" s="280"/>
      <c r="CM137" s="280"/>
      <c r="CN137" s="280"/>
      <c r="CO137" s="280"/>
      <c r="CP137" s="280"/>
      <c r="CQ137" s="280"/>
      <c r="CR137" s="280"/>
      <c r="CS137" s="280"/>
      <c r="CT137" s="280"/>
      <c r="CU137" s="280"/>
      <c r="CV137" s="280"/>
      <c r="CW137" s="280"/>
      <c r="CX137" s="280"/>
      <c r="CY137" s="280"/>
      <c r="CZ137" s="280"/>
      <c r="DA137" s="280"/>
      <c r="DB137" s="280"/>
      <c r="DC137" s="280"/>
      <c r="DD137" s="280"/>
      <c r="DE137" s="280"/>
      <c r="DF137" s="280"/>
      <c r="DG137" s="280"/>
      <c r="DH137" s="280"/>
      <c r="DI137" s="280"/>
      <c r="DJ137" s="280"/>
      <c r="DK137" s="280"/>
      <c r="DL137" s="280"/>
      <c r="DM137" s="280"/>
      <c r="DN137" s="280"/>
      <c r="DO137" s="280"/>
      <c r="DP137" s="280"/>
      <c r="DQ137" s="280"/>
      <c r="DR137" s="280"/>
      <c r="DS137" s="280"/>
      <c r="DT137" s="280"/>
      <c r="DU137" s="280"/>
      <c r="DV137" s="280"/>
      <c r="DW137" s="280"/>
      <c r="DX137" s="280"/>
      <c r="DY137" s="280"/>
      <c r="DZ137" s="280"/>
      <c r="EA137" s="280"/>
      <c r="EB137" s="280"/>
      <c r="EC137" s="280"/>
      <c r="ED137" s="280"/>
      <c r="EE137" s="280"/>
      <c r="EF137" s="280"/>
      <c r="EG137" s="280"/>
      <c r="EH137" s="280"/>
      <c r="EI137" s="280"/>
      <c r="EJ137" s="280"/>
      <c r="EK137" s="280"/>
      <c r="EL137" s="280"/>
      <c r="EM137" s="280"/>
      <c r="EN137" s="280"/>
      <c r="EO137" s="280"/>
      <c r="EP137" s="280"/>
      <c r="EQ137" s="280"/>
      <c r="ER137" s="280"/>
      <c r="ES137" s="280"/>
      <c r="ET137" s="280"/>
      <c r="EU137" s="280"/>
      <c r="EV137" s="280"/>
      <c r="EW137" s="280"/>
      <c r="EX137" s="280"/>
      <c r="EY137" s="280"/>
      <c r="EZ137" s="280"/>
      <c r="FA137" s="280"/>
      <c r="FB137" s="280"/>
      <c r="FC137" s="280"/>
      <c r="FD137" s="280"/>
      <c r="FE137" s="280"/>
      <c r="FF137" s="280"/>
      <c r="FG137" s="280"/>
      <c r="FH137" s="280"/>
      <c r="FI137" s="280"/>
      <c r="FJ137" s="280"/>
      <c r="FK137" s="280"/>
      <c r="FL137" s="280"/>
      <c r="FM137" s="280"/>
      <c r="FN137" s="280"/>
      <c r="FO137" s="280"/>
      <c r="FP137" s="280"/>
      <c r="FQ137" s="280"/>
      <c r="FR137" s="280"/>
      <c r="FS137" s="280"/>
      <c r="FT137" s="280"/>
      <c r="FU137" s="280"/>
      <c r="FV137" s="280"/>
      <c r="FW137" s="280"/>
      <c r="FX137" s="280"/>
      <c r="FY137" s="280"/>
      <c r="FZ137" s="280"/>
      <c r="GA137" s="280"/>
      <c r="GB137" s="280"/>
      <c r="GC137" s="280"/>
      <c r="GD137" s="280"/>
      <c r="GE137" s="280"/>
      <c r="GF137" s="280"/>
      <c r="GG137" s="280"/>
      <c r="GH137" s="280"/>
      <c r="GI137" s="280"/>
      <c r="GJ137" s="280"/>
      <c r="GK137" s="280"/>
      <c r="GL137" s="280"/>
      <c r="GM137" s="280"/>
      <c r="GN137" s="280"/>
      <c r="GO137" s="280"/>
      <c r="GP137" s="280"/>
      <c r="GQ137" s="280"/>
      <c r="GR137" s="280"/>
      <c r="GS137" s="280"/>
      <c r="GT137" s="280"/>
      <c r="GU137" s="280"/>
      <c r="GV137" s="280"/>
      <c r="GW137" s="280"/>
      <c r="GX137" s="280"/>
      <c r="GY137" s="280"/>
      <c r="GZ137" s="280"/>
      <c r="HA137" s="280"/>
      <c r="HB137" s="280"/>
      <c r="HC137" s="280"/>
      <c r="HD137" s="280"/>
      <c r="HE137" s="280"/>
      <c r="HF137" s="280"/>
      <c r="HG137" s="280"/>
      <c r="HH137" s="280"/>
      <c r="HI137" s="280"/>
      <c r="HJ137" s="280"/>
      <c r="HK137" s="280"/>
      <c r="HL137" s="280"/>
      <c r="HM137" s="280"/>
      <c r="HN137" s="280"/>
      <c r="HO137" s="280"/>
      <c r="HP137" s="280"/>
      <c r="HQ137" s="280"/>
      <c r="HR137" s="280"/>
      <c r="HS137" s="280"/>
      <c r="HT137" s="280"/>
      <c r="HU137" s="280"/>
      <c r="HV137" s="280"/>
      <c r="HW137" s="280"/>
      <c r="HX137" s="280"/>
      <c r="HY137" s="280"/>
      <c r="HZ137" s="280"/>
      <c r="IA137" s="280"/>
      <c r="IB137" s="280"/>
      <c r="IC137" s="280"/>
      <c r="ID137" s="280"/>
      <c r="IE137" s="280"/>
      <c r="IF137" s="280"/>
      <c r="IG137" s="280"/>
      <c r="IH137" s="280"/>
      <c r="II137" s="280"/>
      <c r="IJ137" s="280"/>
      <c r="IK137" s="280"/>
      <c r="IL137" s="280"/>
      <c r="IM137" s="280"/>
      <c r="IN137" s="280"/>
      <c r="IO137" s="280"/>
      <c r="IP137" s="280"/>
      <c r="IQ137" s="280"/>
    </row>
    <row r="138" spans="1:251" s="270" customFormat="1" ht="22.5" customHeight="1">
      <c r="A138" s="933"/>
      <c r="B138" s="292" t="s">
        <v>428</v>
      </c>
      <c r="C138" s="272"/>
      <c r="D138" s="591"/>
      <c r="E138" s="288"/>
      <c r="F138" s="288"/>
      <c r="G138" s="288"/>
      <c r="H138" s="293"/>
      <c r="I138" s="288"/>
      <c r="J138" s="288"/>
      <c r="K138" s="288"/>
      <c r="L138" s="288"/>
      <c r="M138" s="288"/>
      <c r="N138" s="288"/>
      <c r="O138" s="288"/>
      <c r="P138" s="290"/>
      <c r="Q138" s="290"/>
      <c r="R138" s="290"/>
      <c r="S138" s="294"/>
      <c r="T138" s="290"/>
      <c r="U138" s="290"/>
      <c r="V138" s="290"/>
      <c r="W138" s="290"/>
      <c r="X138" s="290"/>
      <c r="Y138" s="290"/>
      <c r="Z138" s="291"/>
      <c r="AA138" s="278">
        <f t="shared" si="1"/>
        <v>0</v>
      </c>
      <c r="AB138" s="280"/>
      <c r="AC138" s="280"/>
      <c r="AD138" s="280"/>
      <c r="AE138" s="280"/>
      <c r="AF138" s="280"/>
      <c r="AG138" s="280"/>
      <c r="AH138" s="280"/>
      <c r="AI138" s="280"/>
      <c r="AJ138" s="280"/>
      <c r="AK138" s="280"/>
      <c r="AL138" s="280"/>
      <c r="AM138" s="280"/>
      <c r="AN138" s="280"/>
      <c r="AO138" s="280"/>
      <c r="AP138" s="280"/>
      <c r="AQ138" s="280"/>
      <c r="AR138" s="280"/>
      <c r="AS138" s="280"/>
      <c r="AT138" s="280"/>
      <c r="AU138" s="280"/>
      <c r="AV138" s="280"/>
      <c r="AW138" s="280"/>
      <c r="AX138" s="280"/>
      <c r="AY138" s="280"/>
      <c r="AZ138" s="280"/>
      <c r="BA138" s="280"/>
      <c r="BB138" s="280"/>
      <c r="BC138" s="280"/>
      <c r="BD138" s="280"/>
      <c r="BE138" s="280"/>
      <c r="BF138" s="280"/>
      <c r="BG138" s="280"/>
      <c r="BH138" s="280"/>
      <c r="BI138" s="280"/>
      <c r="BJ138" s="280"/>
      <c r="BK138" s="280"/>
      <c r="BL138" s="280"/>
      <c r="BM138" s="280"/>
      <c r="BN138" s="280"/>
      <c r="BO138" s="280"/>
      <c r="BP138" s="280"/>
      <c r="BQ138" s="280"/>
      <c r="BR138" s="280"/>
      <c r="BS138" s="280"/>
      <c r="BT138" s="280"/>
      <c r="BU138" s="280"/>
      <c r="BV138" s="280"/>
      <c r="BW138" s="280"/>
      <c r="BX138" s="280"/>
      <c r="BY138" s="280"/>
      <c r="BZ138" s="280"/>
      <c r="CA138" s="280"/>
      <c r="CB138" s="280"/>
      <c r="CC138" s="280"/>
      <c r="CD138" s="280"/>
      <c r="CE138" s="280"/>
      <c r="CF138" s="280"/>
      <c r="CG138" s="280"/>
      <c r="CH138" s="280"/>
      <c r="CI138" s="280"/>
      <c r="CJ138" s="280"/>
      <c r="CK138" s="280"/>
      <c r="CL138" s="280"/>
      <c r="CM138" s="280"/>
      <c r="CN138" s="280"/>
      <c r="CO138" s="280"/>
      <c r="CP138" s="280"/>
      <c r="CQ138" s="280"/>
      <c r="CR138" s="280"/>
      <c r="CS138" s="280"/>
      <c r="CT138" s="280"/>
      <c r="CU138" s="280"/>
      <c r="CV138" s="280"/>
      <c r="CW138" s="280"/>
      <c r="CX138" s="280"/>
      <c r="CY138" s="280"/>
      <c r="CZ138" s="280"/>
      <c r="DA138" s="280"/>
      <c r="DB138" s="280"/>
      <c r="DC138" s="280"/>
      <c r="DD138" s="280"/>
      <c r="DE138" s="280"/>
      <c r="DF138" s="280"/>
      <c r="DG138" s="280"/>
      <c r="DH138" s="280"/>
      <c r="DI138" s="280"/>
      <c r="DJ138" s="280"/>
      <c r="DK138" s="280"/>
      <c r="DL138" s="280"/>
      <c r="DM138" s="280"/>
      <c r="DN138" s="280"/>
      <c r="DO138" s="280"/>
      <c r="DP138" s="280"/>
      <c r="DQ138" s="280"/>
      <c r="DR138" s="280"/>
      <c r="DS138" s="280"/>
      <c r="DT138" s="280"/>
      <c r="DU138" s="280"/>
      <c r="DV138" s="280"/>
      <c r="DW138" s="280"/>
      <c r="DX138" s="280"/>
      <c r="DY138" s="280"/>
      <c r="DZ138" s="280"/>
      <c r="EA138" s="280"/>
      <c r="EB138" s="280"/>
      <c r="EC138" s="280"/>
      <c r="ED138" s="280"/>
      <c r="EE138" s="280"/>
      <c r="EF138" s="280"/>
      <c r="EG138" s="280"/>
      <c r="EH138" s="280"/>
      <c r="EI138" s="280"/>
      <c r="EJ138" s="280"/>
      <c r="EK138" s="280"/>
      <c r="EL138" s="280"/>
      <c r="EM138" s="280"/>
      <c r="EN138" s="280"/>
      <c r="EO138" s="280"/>
      <c r="EP138" s="280"/>
      <c r="EQ138" s="280"/>
      <c r="ER138" s="280"/>
      <c r="ES138" s="280"/>
      <c r="ET138" s="280"/>
      <c r="EU138" s="280"/>
      <c r="EV138" s="280"/>
      <c r="EW138" s="280"/>
      <c r="EX138" s="280"/>
      <c r="EY138" s="280"/>
      <c r="EZ138" s="280"/>
      <c r="FA138" s="280"/>
      <c r="FB138" s="280"/>
      <c r="FC138" s="280"/>
      <c r="FD138" s="280"/>
      <c r="FE138" s="280"/>
      <c r="FF138" s="280"/>
      <c r="FG138" s="280"/>
      <c r="FH138" s="280"/>
      <c r="FI138" s="280"/>
      <c r="FJ138" s="280"/>
      <c r="FK138" s="280"/>
      <c r="FL138" s="280"/>
      <c r="FM138" s="280"/>
      <c r="FN138" s="280"/>
      <c r="FO138" s="280"/>
      <c r="FP138" s="280"/>
      <c r="FQ138" s="280"/>
      <c r="FR138" s="280"/>
      <c r="FS138" s="280"/>
      <c r="FT138" s="280"/>
      <c r="FU138" s="280"/>
      <c r="FV138" s="280"/>
      <c r="FW138" s="280"/>
      <c r="FX138" s="280"/>
      <c r="FY138" s="280"/>
      <c r="FZ138" s="280"/>
      <c r="GA138" s="280"/>
      <c r="GB138" s="280"/>
      <c r="GC138" s="280"/>
      <c r="GD138" s="280"/>
      <c r="GE138" s="280"/>
      <c r="GF138" s="280"/>
      <c r="GG138" s="280"/>
      <c r="GH138" s="280"/>
      <c r="GI138" s="280"/>
      <c r="GJ138" s="280"/>
      <c r="GK138" s="280"/>
      <c r="GL138" s="280"/>
      <c r="GM138" s="280"/>
      <c r="GN138" s="280"/>
      <c r="GO138" s="280"/>
      <c r="GP138" s="280"/>
      <c r="GQ138" s="280"/>
      <c r="GR138" s="280"/>
      <c r="GS138" s="280"/>
      <c r="GT138" s="280"/>
      <c r="GU138" s="280"/>
      <c r="GV138" s="280"/>
      <c r="GW138" s="280"/>
      <c r="GX138" s="280"/>
      <c r="GY138" s="280"/>
      <c r="GZ138" s="280"/>
      <c r="HA138" s="280"/>
      <c r="HB138" s="280"/>
      <c r="HC138" s="280"/>
      <c r="HD138" s="280"/>
      <c r="HE138" s="280"/>
      <c r="HF138" s="280"/>
      <c r="HG138" s="280"/>
      <c r="HH138" s="280"/>
      <c r="HI138" s="280"/>
      <c r="HJ138" s="280"/>
      <c r="HK138" s="280"/>
      <c r="HL138" s="280"/>
      <c r="HM138" s="280"/>
      <c r="HN138" s="280"/>
      <c r="HO138" s="280"/>
      <c r="HP138" s="280"/>
      <c r="HQ138" s="280"/>
      <c r="HR138" s="280"/>
      <c r="HS138" s="280"/>
      <c r="HT138" s="280"/>
      <c r="HU138" s="280"/>
      <c r="HV138" s="280"/>
      <c r="HW138" s="280"/>
      <c r="HX138" s="280"/>
      <c r="HY138" s="280"/>
      <c r="HZ138" s="280"/>
      <c r="IA138" s="280"/>
      <c r="IB138" s="280"/>
      <c r="IC138" s="280"/>
      <c r="ID138" s="280"/>
      <c r="IE138" s="280"/>
      <c r="IF138" s="280"/>
      <c r="IG138" s="280"/>
      <c r="IH138" s="280"/>
      <c r="II138" s="280"/>
      <c r="IJ138" s="280"/>
      <c r="IK138" s="280"/>
      <c r="IL138" s="280"/>
      <c r="IM138" s="280"/>
      <c r="IN138" s="280"/>
      <c r="IO138" s="280"/>
      <c r="IP138" s="280"/>
      <c r="IQ138" s="280"/>
    </row>
    <row r="139" spans="1:251" s="270" customFormat="1" ht="51" customHeight="1">
      <c r="A139" s="933"/>
      <c r="B139" s="295" t="s">
        <v>463</v>
      </c>
      <c r="C139" s="272">
        <f>SUM(E139:O139)</f>
        <v>0</v>
      </c>
      <c r="D139" s="592">
        <v>654162</v>
      </c>
      <c r="E139" s="288"/>
      <c r="F139" s="288"/>
      <c r="G139" s="288"/>
      <c r="H139" s="293"/>
      <c r="I139" s="288"/>
      <c r="J139" s="288"/>
      <c r="K139" s="288"/>
      <c r="L139" s="288"/>
      <c r="M139" s="288"/>
      <c r="N139" s="288"/>
      <c r="O139" s="288"/>
      <c r="P139" s="290"/>
      <c r="Q139" s="290"/>
      <c r="R139" s="290"/>
      <c r="S139" s="294"/>
      <c r="T139" s="290"/>
      <c r="U139" s="290"/>
      <c r="V139" s="290"/>
      <c r="W139" s="290"/>
      <c r="X139" s="290"/>
      <c r="Y139" s="290"/>
      <c r="Z139" s="291"/>
      <c r="AA139" s="278">
        <f>SUM(P139:Z139)</f>
        <v>0</v>
      </c>
      <c r="AB139" s="280"/>
      <c r="AC139" s="280"/>
      <c r="AD139" s="280"/>
      <c r="AE139" s="280"/>
      <c r="AF139" s="280"/>
      <c r="AG139" s="280"/>
      <c r="AH139" s="280"/>
      <c r="AI139" s="280"/>
      <c r="AJ139" s="280"/>
      <c r="AK139" s="280"/>
      <c r="AL139" s="280"/>
      <c r="AM139" s="280"/>
      <c r="AN139" s="280"/>
      <c r="AO139" s="280"/>
      <c r="AP139" s="280"/>
      <c r="AQ139" s="280"/>
      <c r="AR139" s="280"/>
      <c r="AS139" s="280"/>
      <c r="AT139" s="280"/>
      <c r="AU139" s="280"/>
      <c r="AV139" s="280"/>
      <c r="AW139" s="280"/>
      <c r="AX139" s="280"/>
      <c r="AY139" s="280"/>
      <c r="AZ139" s="280"/>
      <c r="BA139" s="280"/>
      <c r="BB139" s="280"/>
      <c r="BC139" s="280"/>
      <c r="BD139" s="280"/>
      <c r="BE139" s="280"/>
      <c r="BF139" s="280"/>
      <c r="BG139" s="280"/>
      <c r="BH139" s="280"/>
      <c r="BI139" s="280"/>
      <c r="BJ139" s="280"/>
      <c r="BK139" s="280"/>
      <c r="BL139" s="280"/>
      <c r="BM139" s="280"/>
      <c r="BN139" s="280"/>
      <c r="BO139" s="280"/>
      <c r="BP139" s="280"/>
      <c r="BQ139" s="280"/>
      <c r="BR139" s="280"/>
      <c r="BS139" s="280"/>
      <c r="BT139" s="280"/>
      <c r="BU139" s="280"/>
      <c r="BV139" s="280"/>
      <c r="BW139" s="280"/>
      <c r="BX139" s="280"/>
      <c r="BY139" s="280"/>
      <c r="BZ139" s="280"/>
      <c r="CA139" s="280"/>
      <c r="CB139" s="280"/>
      <c r="CC139" s="280"/>
      <c r="CD139" s="280"/>
      <c r="CE139" s="280"/>
      <c r="CF139" s="280"/>
      <c r="CG139" s="280"/>
      <c r="CH139" s="280"/>
      <c r="CI139" s="280"/>
      <c r="CJ139" s="280"/>
      <c r="CK139" s="280"/>
      <c r="CL139" s="280"/>
      <c r="CM139" s="280"/>
      <c r="CN139" s="280"/>
      <c r="CO139" s="280"/>
      <c r="CP139" s="280"/>
      <c r="CQ139" s="280"/>
      <c r="CR139" s="280"/>
      <c r="CS139" s="280"/>
      <c r="CT139" s="280"/>
      <c r="CU139" s="280"/>
      <c r="CV139" s="280"/>
      <c r="CW139" s="280"/>
      <c r="CX139" s="280"/>
      <c r="CY139" s="280"/>
      <c r="CZ139" s="280"/>
      <c r="DA139" s="280"/>
      <c r="DB139" s="280"/>
      <c r="DC139" s="280"/>
      <c r="DD139" s="280"/>
      <c r="DE139" s="280"/>
      <c r="DF139" s="280"/>
      <c r="DG139" s="280"/>
      <c r="DH139" s="280"/>
      <c r="DI139" s="280"/>
      <c r="DJ139" s="280"/>
      <c r="DK139" s="280"/>
      <c r="DL139" s="280"/>
      <c r="DM139" s="280"/>
      <c r="DN139" s="280"/>
      <c r="DO139" s="280"/>
      <c r="DP139" s="280"/>
      <c r="DQ139" s="280"/>
      <c r="DR139" s="280"/>
      <c r="DS139" s="280"/>
      <c r="DT139" s="280"/>
      <c r="DU139" s="280"/>
      <c r="DV139" s="280"/>
      <c r="DW139" s="280"/>
      <c r="DX139" s="280"/>
      <c r="DY139" s="280"/>
      <c r="DZ139" s="280"/>
      <c r="EA139" s="280"/>
      <c r="EB139" s="280"/>
      <c r="EC139" s="280"/>
      <c r="ED139" s="280"/>
      <c r="EE139" s="280"/>
      <c r="EF139" s="280"/>
      <c r="EG139" s="280"/>
      <c r="EH139" s="280"/>
      <c r="EI139" s="280"/>
      <c r="EJ139" s="280"/>
      <c r="EK139" s="280"/>
      <c r="EL139" s="280"/>
      <c r="EM139" s="280"/>
      <c r="EN139" s="280"/>
      <c r="EO139" s="280"/>
      <c r="EP139" s="280"/>
      <c r="EQ139" s="280"/>
      <c r="ER139" s="280"/>
      <c r="ES139" s="280"/>
      <c r="ET139" s="280"/>
      <c r="EU139" s="280"/>
      <c r="EV139" s="280"/>
      <c r="EW139" s="280"/>
      <c r="EX139" s="280"/>
      <c r="EY139" s="280"/>
      <c r="EZ139" s="280"/>
      <c r="FA139" s="280"/>
      <c r="FB139" s="280"/>
      <c r="FC139" s="280"/>
      <c r="FD139" s="280"/>
      <c r="FE139" s="280"/>
      <c r="FF139" s="280"/>
      <c r="FG139" s="280"/>
      <c r="FH139" s="280"/>
      <c r="FI139" s="280"/>
      <c r="FJ139" s="280"/>
      <c r="FK139" s="280"/>
      <c r="FL139" s="280"/>
      <c r="FM139" s="280"/>
      <c r="FN139" s="280"/>
      <c r="FO139" s="280"/>
      <c r="FP139" s="280"/>
      <c r="FQ139" s="280"/>
      <c r="FR139" s="280"/>
      <c r="FS139" s="280"/>
      <c r="FT139" s="280"/>
      <c r="FU139" s="280"/>
      <c r="FV139" s="280"/>
      <c r="FW139" s="280"/>
      <c r="FX139" s="280"/>
      <c r="FY139" s="280"/>
      <c r="FZ139" s="280"/>
      <c r="GA139" s="280"/>
      <c r="GB139" s="280"/>
      <c r="GC139" s="280"/>
      <c r="GD139" s="280"/>
      <c r="GE139" s="280"/>
      <c r="GF139" s="280"/>
      <c r="GG139" s="280"/>
      <c r="GH139" s="280"/>
      <c r="GI139" s="280"/>
      <c r="GJ139" s="280"/>
      <c r="GK139" s="280"/>
      <c r="GL139" s="280"/>
      <c r="GM139" s="280"/>
      <c r="GN139" s="280"/>
      <c r="GO139" s="280"/>
      <c r="GP139" s="280"/>
      <c r="GQ139" s="280"/>
      <c r="GR139" s="280"/>
      <c r="GS139" s="280"/>
      <c r="GT139" s="280"/>
      <c r="GU139" s="280"/>
      <c r="GV139" s="280"/>
      <c r="GW139" s="280"/>
      <c r="GX139" s="280"/>
      <c r="GY139" s="280"/>
      <c r="GZ139" s="280"/>
      <c r="HA139" s="280"/>
      <c r="HB139" s="280"/>
      <c r="HC139" s="280"/>
      <c r="HD139" s="280"/>
      <c r="HE139" s="280"/>
      <c r="HF139" s="280"/>
      <c r="HG139" s="280"/>
      <c r="HH139" s="280"/>
      <c r="HI139" s="280"/>
      <c r="HJ139" s="280"/>
      <c r="HK139" s="280"/>
      <c r="HL139" s="280"/>
      <c r="HM139" s="280"/>
      <c r="HN139" s="280"/>
      <c r="HO139" s="280"/>
      <c r="HP139" s="280"/>
      <c r="HQ139" s="280"/>
      <c r="HR139" s="280"/>
      <c r="HS139" s="280"/>
      <c r="HT139" s="280"/>
      <c r="HU139" s="280"/>
      <c r="HV139" s="280"/>
      <c r="HW139" s="280"/>
      <c r="HX139" s="280"/>
      <c r="HY139" s="280"/>
      <c r="HZ139" s="280"/>
      <c r="IA139" s="280"/>
      <c r="IB139" s="280"/>
      <c r="IC139" s="280"/>
      <c r="ID139" s="280"/>
      <c r="IE139" s="280"/>
      <c r="IF139" s="280"/>
      <c r="IG139" s="280"/>
      <c r="IH139" s="280"/>
      <c r="II139" s="280"/>
      <c r="IJ139" s="280"/>
      <c r="IK139" s="280"/>
      <c r="IL139" s="280"/>
      <c r="IM139" s="280"/>
      <c r="IN139" s="280"/>
      <c r="IO139" s="280"/>
      <c r="IP139" s="280"/>
      <c r="IQ139" s="280"/>
    </row>
    <row r="140" spans="1:251" s="270" customFormat="1" ht="24.75" customHeight="1">
      <c r="A140" s="933"/>
      <c r="B140" s="292" t="s">
        <v>429</v>
      </c>
      <c r="C140" s="272"/>
      <c r="D140" s="591"/>
      <c r="E140" s="288"/>
      <c r="F140" s="288"/>
      <c r="G140" s="288"/>
      <c r="H140" s="293"/>
      <c r="I140" s="288"/>
      <c r="J140" s="288"/>
      <c r="K140" s="288"/>
      <c r="L140" s="288"/>
      <c r="M140" s="288"/>
      <c r="N140" s="288"/>
      <c r="O140" s="288"/>
      <c r="P140" s="290"/>
      <c r="Q140" s="290"/>
      <c r="R140" s="290"/>
      <c r="S140" s="294"/>
      <c r="T140" s="290"/>
      <c r="U140" s="290"/>
      <c r="V140" s="290"/>
      <c r="W140" s="290"/>
      <c r="X140" s="290"/>
      <c r="Y140" s="290"/>
      <c r="Z140" s="291"/>
      <c r="AA140" s="278">
        <f aca="true" t="shared" si="20" ref="AA140:AA160">SUM(P140:Z140)</f>
        <v>0</v>
      </c>
      <c r="AB140" s="280"/>
      <c r="AC140" s="280"/>
      <c r="AD140" s="280"/>
      <c r="AE140" s="280"/>
      <c r="AF140" s="280"/>
      <c r="AG140" s="280"/>
      <c r="AH140" s="280"/>
      <c r="AI140" s="280"/>
      <c r="AJ140" s="280"/>
      <c r="AK140" s="280"/>
      <c r="AL140" s="280"/>
      <c r="AM140" s="280"/>
      <c r="AN140" s="280"/>
      <c r="AO140" s="280"/>
      <c r="AP140" s="280"/>
      <c r="AQ140" s="280"/>
      <c r="AR140" s="280"/>
      <c r="AS140" s="280"/>
      <c r="AT140" s="280"/>
      <c r="AU140" s="280"/>
      <c r="AV140" s="280"/>
      <c r="AW140" s="280"/>
      <c r="AX140" s="280"/>
      <c r="AY140" s="280"/>
      <c r="AZ140" s="280"/>
      <c r="BA140" s="280"/>
      <c r="BB140" s="280"/>
      <c r="BC140" s="280"/>
      <c r="BD140" s="280"/>
      <c r="BE140" s="280"/>
      <c r="BF140" s="280"/>
      <c r="BG140" s="280"/>
      <c r="BH140" s="280"/>
      <c r="BI140" s="280"/>
      <c r="BJ140" s="280"/>
      <c r="BK140" s="280"/>
      <c r="BL140" s="280"/>
      <c r="BM140" s="280"/>
      <c r="BN140" s="280"/>
      <c r="BO140" s="280"/>
      <c r="BP140" s="280"/>
      <c r="BQ140" s="280"/>
      <c r="BR140" s="280"/>
      <c r="BS140" s="280"/>
      <c r="BT140" s="280"/>
      <c r="BU140" s="280"/>
      <c r="BV140" s="280"/>
      <c r="BW140" s="280"/>
      <c r="BX140" s="280"/>
      <c r="BY140" s="280"/>
      <c r="BZ140" s="280"/>
      <c r="CA140" s="280"/>
      <c r="CB140" s="280"/>
      <c r="CC140" s="280"/>
      <c r="CD140" s="280"/>
      <c r="CE140" s="280"/>
      <c r="CF140" s="280"/>
      <c r="CG140" s="280"/>
      <c r="CH140" s="280"/>
      <c r="CI140" s="280"/>
      <c r="CJ140" s="280"/>
      <c r="CK140" s="280"/>
      <c r="CL140" s="280"/>
      <c r="CM140" s="280"/>
      <c r="CN140" s="280"/>
      <c r="CO140" s="280"/>
      <c r="CP140" s="280"/>
      <c r="CQ140" s="280"/>
      <c r="CR140" s="280"/>
      <c r="CS140" s="280"/>
      <c r="CT140" s="280"/>
      <c r="CU140" s="280"/>
      <c r="CV140" s="280"/>
      <c r="CW140" s="280"/>
      <c r="CX140" s="280"/>
      <c r="CY140" s="280"/>
      <c r="CZ140" s="280"/>
      <c r="DA140" s="280"/>
      <c r="DB140" s="280"/>
      <c r="DC140" s="280"/>
      <c r="DD140" s="280"/>
      <c r="DE140" s="280"/>
      <c r="DF140" s="280"/>
      <c r="DG140" s="280"/>
      <c r="DH140" s="280"/>
      <c r="DI140" s="280"/>
      <c r="DJ140" s="280"/>
      <c r="DK140" s="280"/>
      <c r="DL140" s="280"/>
      <c r="DM140" s="280"/>
      <c r="DN140" s="280"/>
      <c r="DO140" s="280"/>
      <c r="DP140" s="280"/>
      <c r="DQ140" s="280"/>
      <c r="DR140" s="280"/>
      <c r="DS140" s="280"/>
      <c r="DT140" s="280"/>
      <c r="DU140" s="280"/>
      <c r="DV140" s="280"/>
      <c r="DW140" s="280"/>
      <c r="DX140" s="280"/>
      <c r="DY140" s="280"/>
      <c r="DZ140" s="280"/>
      <c r="EA140" s="280"/>
      <c r="EB140" s="280"/>
      <c r="EC140" s="280"/>
      <c r="ED140" s="280"/>
      <c r="EE140" s="280"/>
      <c r="EF140" s="280"/>
      <c r="EG140" s="280"/>
      <c r="EH140" s="280"/>
      <c r="EI140" s="280"/>
      <c r="EJ140" s="280"/>
      <c r="EK140" s="280"/>
      <c r="EL140" s="280"/>
      <c r="EM140" s="280"/>
      <c r="EN140" s="280"/>
      <c r="EO140" s="280"/>
      <c r="EP140" s="280"/>
      <c r="EQ140" s="280"/>
      <c r="ER140" s="280"/>
      <c r="ES140" s="280"/>
      <c r="ET140" s="280"/>
      <c r="EU140" s="280"/>
      <c r="EV140" s="280"/>
      <c r="EW140" s="280"/>
      <c r="EX140" s="280"/>
      <c r="EY140" s="280"/>
      <c r="EZ140" s="280"/>
      <c r="FA140" s="280"/>
      <c r="FB140" s="280"/>
      <c r="FC140" s="280"/>
      <c r="FD140" s="280"/>
      <c r="FE140" s="280"/>
      <c r="FF140" s="280"/>
      <c r="FG140" s="280"/>
      <c r="FH140" s="280"/>
      <c r="FI140" s="280"/>
      <c r="FJ140" s="280"/>
      <c r="FK140" s="280"/>
      <c r="FL140" s="280"/>
      <c r="FM140" s="280"/>
      <c r="FN140" s="280"/>
      <c r="FO140" s="280"/>
      <c r="FP140" s="280"/>
      <c r="FQ140" s="280"/>
      <c r="FR140" s="280"/>
      <c r="FS140" s="280"/>
      <c r="FT140" s="280"/>
      <c r="FU140" s="280"/>
      <c r="FV140" s="280"/>
      <c r="FW140" s="280"/>
      <c r="FX140" s="280"/>
      <c r="FY140" s="280"/>
      <c r="FZ140" s="280"/>
      <c r="GA140" s="280"/>
      <c r="GB140" s="280"/>
      <c r="GC140" s="280"/>
      <c r="GD140" s="280"/>
      <c r="GE140" s="280"/>
      <c r="GF140" s="280"/>
      <c r="GG140" s="280"/>
      <c r="GH140" s="280"/>
      <c r="GI140" s="280"/>
      <c r="GJ140" s="280"/>
      <c r="GK140" s="280"/>
      <c r="GL140" s="280"/>
      <c r="GM140" s="280"/>
      <c r="GN140" s="280"/>
      <c r="GO140" s="280"/>
      <c r="GP140" s="280"/>
      <c r="GQ140" s="280"/>
      <c r="GR140" s="280"/>
      <c r="GS140" s="280"/>
      <c r="GT140" s="280"/>
      <c r="GU140" s="280"/>
      <c r="GV140" s="280"/>
      <c r="GW140" s="280"/>
      <c r="GX140" s="280"/>
      <c r="GY140" s="280"/>
      <c r="GZ140" s="280"/>
      <c r="HA140" s="280"/>
      <c r="HB140" s="280"/>
      <c r="HC140" s="280"/>
      <c r="HD140" s="280"/>
      <c r="HE140" s="280"/>
      <c r="HF140" s="280"/>
      <c r="HG140" s="280"/>
      <c r="HH140" s="280"/>
      <c r="HI140" s="280"/>
      <c r="HJ140" s="280"/>
      <c r="HK140" s="280"/>
      <c r="HL140" s="280"/>
      <c r="HM140" s="280"/>
      <c r="HN140" s="280"/>
      <c r="HO140" s="280"/>
      <c r="HP140" s="280"/>
      <c r="HQ140" s="280"/>
      <c r="HR140" s="280"/>
      <c r="HS140" s="280"/>
      <c r="HT140" s="280"/>
      <c r="HU140" s="280"/>
      <c r="HV140" s="280"/>
      <c r="HW140" s="280"/>
      <c r="HX140" s="280"/>
      <c r="HY140" s="280"/>
      <c r="HZ140" s="280"/>
      <c r="IA140" s="280"/>
      <c r="IB140" s="280"/>
      <c r="IC140" s="280"/>
      <c r="ID140" s="280"/>
      <c r="IE140" s="280"/>
      <c r="IF140" s="280"/>
      <c r="IG140" s="280"/>
      <c r="IH140" s="280"/>
      <c r="II140" s="280"/>
      <c r="IJ140" s="280"/>
      <c r="IK140" s="280"/>
      <c r="IL140" s="280"/>
      <c r="IM140" s="280"/>
      <c r="IN140" s="280"/>
      <c r="IO140" s="280"/>
      <c r="IP140" s="280"/>
      <c r="IQ140" s="280"/>
    </row>
    <row r="141" spans="1:251" s="270" customFormat="1" ht="24.75" customHeight="1">
      <c r="A141" s="933"/>
      <c r="B141" s="292" t="s">
        <v>430</v>
      </c>
      <c r="C141" s="272"/>
      <c r="D141" s="591"/>
      <c r="E141" s="288"/>
      <c r="F141" s="288"/>
      <c r="G141" s="288"/>
      <c r="H141" s="293"/>
      <c r="I141" s="288"/>
      <c r="J141" s="288"/>
      <c r="K141" s="288"/>
      <c r="L141" s="288"/>
      <c r="M141" s="288"/>
      <c r="N141" s="288"/>
      <c r="O141" s="288"/>
      <c r="P141" s="290"/>
      <c r="Q141" s="290"/>
      <c r="R141" s="290"/>
      <c r="S141" s="294"/>
      <c r="T141" s="290"/>
      <c r="U141" s="290"/>
      <c r="V141" s="290"/>
      <c r="W141" s="290"/>
      <c r="X141" s="290"/>
      <c r="Y141" s="290"/>
      <c r="Z141" s="291"/>
      <c r="AA141" s="278">
        <f t="shared" si="20"/>
        <v>0</v>
      </c>
      <c r="AB141" s="280"/>
      <c r="AC141" s="280"/>
      <c r="AD141" s="280"/>
      <c r="AE141" s="280"/>
      <c r="AF141" s="280"/>
      <c r="AG141" s="280"/>
      <c r="AH141" s="280"/>
      <c r="AI141" s="280"/>
      <c r="AJ141" s="280"/>
      <c r="AK141" s="280"/>
      <c r="AL141" s="280"/>
      <c r="AM141" s="280"/>
      <c r="AN141" s="280"/>
      <c r="AO141" s="280"/>
      <c r="AP141" s="280"/>
      <c r="AQ141" s="280"/>
      <c r="AR141" s="280"/>
      <c r="AS141" s="280"/>
      <c r="AT141" s="280"/>
      <c r="AU141" s="280"/>
      <c r="AV141" s="280"/>
      <c r="AW141" s="280"/>
      <c r="AX141" s="280"/>
      <c r="AY141" s="280"/>
      <c r="AZ141" s="280"/>
      <c r="BA141" s="280"/>
      <c r="BB141" s="280"/>
      <c r="BC141" s="280"/>
      <c r="BD141" s="280"/>
      <c r="BE141" s="280"/>
      <c r="BF141" s="280"/>
      <c r="BG141" s="280"/>
      <c r="BH141" s="280"/>
      <c r="BI141" s="280"/>
      <c r="BJ141" s="280"/>
      <c r="BK141" s="280"/>
      <c r="BL141" s="280"/>
      <c r="BM141" s="280"/>
      <c r="BN141" s="280"/>
      <c r="BO141" s="280"/>
      <c r="BP141" s="280"/>
      <c r="BQ141" s="280"/>
      <c r="BR141" s="280"/>
      <c r="BS141" s="280"/>
      <c r="BT141" s="280"/>
      <c r="BU141" s="280"/>
      <c r="BV141" s="280"/>
      <c r="BW141" s="280"/>
      <c r="BX141" s="280"/>
      <c r="BY141" s="280"/>
      <c r="BZ141" s="280"/>
      <c r="CA141" s="280"/>
      <c r="CB141" s="280"/>
      <c r="CC141" s="280"/>
      <c r="CD141" s="280"/>
      <c r="CE141" s="280"/>
      <c r="CF141" s="280"/>
      <c r="CG141" s="280"/>
      <c r="CH141" s="280"/>
      <c r="CI141" s="280"/>
      <c r="CJ141" s="280"/>
      <c r="CK141" s="280"/>
      <c r="CL141" s="280"/>
      <c r="CM141" s="280"/>
      <c r="CN141" s="280"/>
      <c r="CO141" s="280"/>
      <c r="CP141" s="280"/>
      <c r="CQ141" s="280"/>
      <c r="CR141" s="280"/>
      <c r="CS141" s="280"/>
      <c r="CT141" s="280"/>
      <c r="CU141" s="280"/>
      <c r="CV141" s="280"/>
      <c r="CW141" s="280"/>
      <c r="CX141" s="280"/>
      <c r="CY141" s="280"/>
      <c r="CZ141" s="280"/>
      <c r="DA141" s="280"/>
      <c r="DB141" s="280"/>
      <c r="DC141" s="280"/>
      <c r="DD141" s="280"/>
      <c r="DE141" s="280"/>
      <c r="DF141" s="280"/>
      <c r="DG141" s="280"/>
      <c r="DH141" s="280"/>
      <c r="DI141" s="280"/>
      <c r="DJ141" s="280"/>
      <c r="DK141" s="280"/>
      <c r="DL141" s="280"/>
      <c r="DM141" s="280"/>
      <c r="DN141" s="280"/>
      <c r="DO141" s="280"/>
      <c r="DP141" s="280"/>
      <c r="DQ141" s="280"/>
      <c r="DR141" s="280"/>
      <c r="DS141" s="280"/>
      <c r="DT141" s="280"/>
      <c r="DU141" s="280"/>
      <c r="DV141" s="280"/>
      <c r="DW141" s="280"/>
      <c r="DX141" s="280"/>
      <c r="DY141" s="280"/>
      <c r="DZ141" s="280"/>
      <c r="EA141" s="280"/>
      <c r="EB141" s="280"/>
      <c r="EC141" s="280"/>
      <c r="ED141" s="280"/>
      <c r="EE141" s="280"/>
      <c r="EF141" s="280"/>
      <c r="EG141" s="280"/>
      <c r="EH141" s="280"/>
      <c r="EI141" s="280"/>
      <c r="EJ141" s="280"/>
      <c r="EK141" s="280"/>
      <c r="EL141" s="280"/>
      <c r="EM141" s="280"/>
      <c r="EN141" s="280"/>
      <c r="EO141" s="280"/>
      <c r="EP141" s="280"/>
      <c r="EQ141" s="280"/>
      <c r="ER141" s="280"/>
      <c r="ES141" s="280"/>
      <c r="ET141" s="280"/>
      <c r="EU141" s="280"/>
      <c r="EV141" s="280"/>
      <c r="EW141" s="280"/>
      <c r="EX141" s="280"/>
      <c r="EY141" s="280"/>
      <c r="EZ141" s="280"/>
      <c r="FA141" s="280"/>
      <c r="FB141" s="280"/>
      <c r="FC141" s="280"/>
      <c r="FD141" s="280"/>
      <c r="FE141" s="280"/>
      <c r="FF141" s="280"/>
      <c r="FG141" s="280"/>
      <c r="FH141" s="280"/>
      <c r="FI141" s="280"/>
      <c r="FJ141" s="280"/>
      <c r="FK141" s="280"/>
      <c r="FL141" s="280"/>
      <c r="FM141" s="280"/>
      <c r="FN141" s="280"/>
      <c r="FO141" s="280"/>
      <c r="FP141" s="280"/>
      <c r="FQ141" s="280"/>
      <c r="FR141" s="280"/>
      <c r="FS141" s="280"/>
      <c r="FT141" s="280"/>
      <c r="FU141" s="280"/>
      <c r="FV141" s="280"/>
      <c r="FW141" s="280"/>
      <c r="FX141" s="280"/>
      <c r="FY141" s="280"/>
      <c r="FZ141" s="280"/>
      <c r="GA141" s="280"/>
      <c r="GB141" s="280"/>
      <c r="GC141" s="280"/>
      <c r="GD141" s="280"/>
      <c r="GE141" s="280"/>
      <c r="GF141" s="280"/>
      <c r="GG141" s="280"/>
      <c r="GH141" s="280"/>
      <c r="GI141" s="280"/>
      <c r="GJ141" s="280"/>
      <c r="GK141" s="280"/>
      <c r="GL141" s="280"/>
      <c r="GM141" s="280"/>
      <c r="GN141" s="280"/>
      <c r="GO141" s="280"/>
      <c r="GP141" s="280"/>
      <c r="GQ141" s="280"/>
      <c r="GR141" s="280"/>
      <c r="GS141" s="280"/>
      <c r="GT141" s="280"/>
      <c r="GU141" s="280"/>
      <c r="GV141" s="280"/>
      <c r="GW141" s="280"/>
      <c r="GX141" s="280"/>
      <c r="GY141" s="280"/>
      <c r="GZ141" s="280"/>
      <c r="HA141" s="280"/>
      <c r="HB141" s="280"/>
      <c r="HC141" s="280"/>
      <c r="HD141" s="280"/>
      <c r="HE141" s="280"/>
      <c r="HF141" s="280"/>
      <c r="HG141" s="280"/>
      <c r="HH141" s="280"/>
      <c r="HI141" s="280"/>
      <c r="HJ141" s="280"/>
      <c r="HK141" s="280"/>
      <c r="HL141" s="280"/>
      <c r="HM141" s="280"/>
      <c r="HN141" s="280"/>
      <c r="HO141" s="280"/>
      <c r="HP141" s="280"/>
      <c r="HQ141" s="280"/>
      <c r="HR141" s="280"/>
      <c r="HS141" s="280"/>
      <c r="HT141" s="280"/>
      <c r="HU141" s="280"/>
      <c r="HV141" s="280"/>
      <c r="HW141" s="280"/>
      <c r="HX141" s="280"/>
      <c r="HY141" s="280"/>
      <c r="HZ141" s="280"/>
      <c r="IA141" s="280"/>
      <c r="IB141" s="280"/>
      <c r="IC141" s="280"/>
      <c r="ID141" s="280"/>
      <c r="IE141" s="280"/>
      <c r="IF141" s="280"/>
      <c r="IG141" s="280"/>
      <c r="IH141" s="280"/>
      <c r="II141" s="280"/>
      <c r="IJ141" s="280"/>
      <c r="IK141" s="280"/>
      <c r="IL141" s="280"/>
      <c r="IM141" s="280"/>
      <c r="IN141" s="280"/>
      <c r="IO141" s="280"/>
      <c r="IP141" s="280"/>
      <c r="IQ141" s="280"/>
    </row>
    <row r="142" spans="1:251" s="270" customFormat="1" ht="24.75" customHeight="1">
      <c r="A142" s="933"/>
      <c r="B142" s="292" t="s">
        <v>431</v>
      </c>
      <c r="C142" s="272"/>
      <c r="D142" s="591"/>
      <c r="E142" s="288"/>
      <c r="F142" s="288"/>
      <c r="G142" s="288"/>
      <c r="H142" s="293"/>
      <c r="I142" s="288"/>
      <c r="J142" s="288"/>
      <c r="K142" s="288"/>
      <c r="L142" s="288"/>
      <c r="M142" s="288"/>
      <c r="N142" s="288"/>
      <c r="O142" s="288"/>
      <c r="P142" s="290"/>
      <c r="Q142" s="290"/>
      <c r="R142" s="290"/>
      <c r="S142" s="294"/>
      <c r="T142" s="290"/>
      <c r="U142" s="290"/>
      <c r="V142" s="290"/>
      <c r="W142" s="290"/>
      <c r="X142" s="290"/>
      <c r="Y142" s="290"/>
      <c r="Z142" s="291"/>
      <c r="AA142" s="278">
        <f t="shared" si="20"/>
        <v>0</v>
      </c>
      <c r="AB142" s="280"/>
      <c r="AC142" s="280"/>
      <c r="AD142" s="280"/>
      <c r="AE142" s="280"/>
      <c r="AF142" s="280"/>
      <c r="AG142" s="280"/>
      <c r="AH142" s="280"/>
      <c r="AI142" s="280"/>
      <c r="AJ142" s="280"/>
      <c r="AK142" s="280"/>
      <c r="AL142" s="280"/>
      <c r="AM142" s="280"/>
      <c r="AN142" s="280"/>
      <c r="AO142" s="280"/>
      <c r="AP142" s="280"/>
      <c r="AQ142" s="280"/>
      <c r="AR142" s="280"/>
      <c r="AS142" s="280"/>
      <c r="AT142" s="280"/>
      <c r="AU142" s="280"/>
      <c r="AV142" s="280"/>
      <c r="AW142" s="280"/>
      <c r="AX142" s="280"/>
      <c r="AY142" s="280"/>
      <c r="AZ142" s="280"/>
      <c r="BA142" s="280"/>
      <c r="BB142" s="280"/>
      <c r="BC142" s="280"/>
      <c r="BD142" s="280"/>
      <c r="BE142" s="280"/>
      <c r="BF142" s="280"/>
      <c r="BG142" s="280"/>
      <c r="BH142" s="280"/>
      <c r="BI142" s="280"/>
      <c r="BJ142" s="280"/>
      <c r="BK142" s="280"/>
      <c r="BL142" s="280"/>
      <c r="BM142" s="280"/>
      <c r="BN142" s="280"/>
      <c r="BO142" s="280"/>
      <c r="BP142" s="280"/>
      <c r="BQ142" s="280"/>
      <c r="BR142" s="280"/>
      <c r="BS142" s="280"/>
      <c r="BT142" s="280"/>
      <c r="BU142" s="280"/>
      <c r="BV142" s="280"/>
      <c r="BW142" s="280"/>
      <c r="BX142" s="280"/>
      <c r="BY142" s="280"/>
      <c r="BZ142" s="280"/>
      <c r="CA142" s="280"/>
      <c r="CB142" s="280"/>
      <c r="CC142" s="280"/>
      <c r="CD142" s="280"/>
      <c r="CE142" s="280"/>
      <c r="CF142" s="280"/>
      <c r="CG142" s="280"/>
      <c r="CH142" s="280"/>
      <c r="CI142" s="280"/>
      <c r="CJ142" s="280"/>
      <c r="CK142" s="280"/>
      <c r="CL142" s="280"/>
      <c r="CM142" s="280"/>
      <c r="CN142" s="280"/>
      <c r="CO142" s="280"/>
      <c r="CP142" s="280"/>
      <c r="CQ142" s="280"/>
      <c r="CR142" s="280"/>
      <c r="CS142" s="280"/>
      <c r="CT142" s="280"/>
      <c r="CU142" s="280"/>
      <c r="CV142" s="280"/>
      <c r="CW142" s="280"/>
      <c r="CX142" s="280"/>
      <c r="CY142" s="280"/>
      <c r="CZ142" s="280"/>
      <c r="DA142" s="280"/>
      <c r="DB142" s="280"/>
      <c r="DC142" s="280"/>
      <c r="DD142" s="280"/>
      <c r="DE142" s="280"/>
      <c r="DF142" s="280"/>
      <c r="DG142" s="280"/>
      <c r="DH142" s="280"/>
      <c r="DI142" s="280"/>
      <c r="DJ142" s="280"/>
      <c r="DK142" s="280"/>
      <c r="DL142" s="280"/>
      <c r="DM142" s="280"/>
      <c r="DN142" s="280"/>
      <c r="DO142" s="280"/>
      <c r="DP142" s="280"/>
      <c r="DQ142" s="280"/>
      <c r="DR142" s="280"/>
      <c r="DS142" s="280"/>
      <c r="DT142" s="280"/>
      <c r="DU142" s="280"/>
      <c r="DV142" s="280"/>
      <c r="DW142" s="280"/>
      <c r="DX142" s="280"/>
      <c r="DY142" s="280"/>
      <c r="DZ142" s="280"/>
      <c r="EA142" s="280"/>
      <c r="EB142" s="280"/>
      <c r="EC142" s="280"/>
      <c r="ED142" s="280"/>
      <c r="EE142" s="280"/>
      <c r="EF142" s="280"/>
      <c r="EG142" s="280"/>
      <c r="EH142" s="280"/>
      <c r="EI142" s="280"/>
      <c r="EJ142" s="280"/>
      <c r="EK142" s="280"/>
      <c r="EL142" s="280"/>
      <c r="EM142" s="280"/>
      <c r="EN142" s="280"/>
      <c r="EO142" s="280"/>
      <c r="EP142" s="280"/>
      <c r="EQ142" s="280"/>
      <c r="ER142" s="280"/>
      <c r="ES142" s="280"/>
      <c r="ET142" s="280"/>
      <c r="EU142" s="280"/>
      <c r="EV142" s="280"/>
      <c r="EW142" s="280"/>
      <c r="EX142" s="280"/>
      <c r="EY142" s="280"/>
      <c r="EZ142" s="280"/>
      <c r="FA142" s="280"/>
      <c r="FB142" s="280"/>
      <c r="FC142" s="280"/>
      <c r="FD142" s="280"/>
      <c r="FE142" s="280"/>
      <c r="FF142" s="280"/>
      <c r="FG142" s="280"/>
      <c r="FH142" s="280"/>
      <c r="FI142" s="280"/>
      <c r="FJ142" s="280"/>
      <c r="FK142" s="280"/>
      <c r="FL142" s="280"/>
      <c r="FM142" s="280"/>
      <c r="FN142" s="280"/>
      <c r="FO142" s="280"/>
      <c r="FP142" s="280"/>
      <c r="FQ142" s="280"/>
      <c r="FR142" s="280"/>
      <c r="FS142" s="280"/>
      <c r="FT142" s="280"/>
      <c r="FU142" s="280"/>
      <c r="FV142" s="280"/>
      <c r="FW142" s="280"/>
      <c r="FX142" s="280"/>
      <c r="FY142" s="280"/>
      <c r="FZ142" s="280"/>
      <c r="GA142" s="280"/>
      <c r="GB142" s="280"/>
      <c r="GC142" s="280"/>
      <c r="GD142" s="280"/>
      <c r="GE142" s="280"/>
      <c r="GF142" s="280"/>
      <c r="GG142" s="280"/>
      <c r="GH142" s="280"/>
      <c r="GI142" s="280"/>
      <c r="GJ142" s="280"/>
      <c r="GK142" s="280"/>
      <c r="GL142" s="280"/>
      <c r="GM142" s="280"/>
      <c r="GN142" s="280"/>
      <c r="GO142" s="280"/>
      <c r="GP142" s="280"/>
      <c r="GQ142" s="280"/>
      <c r="GR142" s="280"/>
      <c r="GS142" s="280"/>
      <c r="GT142" s="280"/>
      <c r="GU142" s="280"/>
      <c r="GV142" s="280"/>
      <c r="GW142" s="280"/>
      <c r="GX142" s="280"/>
      <c r="GY142" s="280"/>
      <c r="GZ142" s="280"/>
      <c r="HA142" s="280"/>
      <c r="HB142" s="280"/>
      <c r="HC142" s="280"/>
      <c r="HD142" s="280"/>
      <c r="HE142" s="280"/>
      <c r="HF142" s="280"/>
      <c r="HG142" s="280"/>
      <c r="HH142" s="280"/>
      <c r="HI142" s="280"/>
      <c r="HJ142" s="280"/>
      <c r="HK142" s="280"/>
      <c r="HL142" s="280"/>
      <c r="HM142" s="280"/>
      <c r="HN142" s="280"/>
      <c r="HO142" s="280"/>
      <c r="HP142" s="280"/>
      <c r="HQ142" s="280"/>
      <c r="HR142" s="280"/>
      <c r="HS142" s="280"/>
      <c r="HT142" s="280"/>
      <c r="HU142" s="280"/>
      <c r="HV142" s="280"/>
      <c r="HW142" s="280"/>
      <c r="HX142" s="280"/>
      <c r="HY142" s="280"/>
      <c r="HZ142" s="280"/>
      <c r="IA142" s="280"/>
      <c r="IB142" s="280"/>
      <c r="IC142" s="280"/>
      <c r="ID142" s="280"/>
      <c r="IE142" s="280"/>
      <c r="IF142" s="280"/>
      <c r="IG142" s="280"/>
      <c r="IH142" s="280"/>
      <c r="II142" s="280"/>
      <c r="IJ142" s="280"/>
      <c r="IK142" s="280"/>
      <c r="IL142" s="280"/>
      <c r="IM142" s="280"/>
      <c r="IN142" s="280"/>
      <c r="IO142" s="280"/>
      <c r="IP142" s="280"/>
      <c r="IQ142" s="280"/>
    </row>
    <row r="143" spans="1:251" s="270" customFormat="1" ht="24.75" customHeight="1">
      <c r="A143" s="933"/>
      <c r="B143" s="292" t="s">
        <v>432</v>
      </c>
      <c r="C143" s="272"/>
      <c r="D143" s="591"/>
      <c r="E143" s="288"/>
      <c r="F143" s="288"/>
      <c r="G143" s="288"/>
      <c r="H143" s="293"/>
      <c r="I143" s="288"/>
      <c r="J143" s="288"/>
      <c r="K143" s="288"/>
      <c r="L143" s="288"/>
      <c r="M143" s="288"/>
      <c r="N143" s="288"/>
      <c r="O143" s="288"/>
      <c r="P143" s="290"/>
      <c r="Q143" s="290"/>
      <c r="R143" s="290"/>
      <c r="S143" s="294"/>
      <c r="T143" s="290"/>
      <c r="U143" s="290"/>
      <c r="V143" s="290"/>
      <c r="W143" s="290"/>
      <c r="X143" s="290"/>
      <c r="Y143" s="290"/>
      <c r="Z143" s="291"/>
      <c r="AA143" s="278">
        <f t="shared" si="20"/>
        <v>0</v>
      </c>
      <c r="AB143" s="280"/>
      <c r="AC143" s="280"/>
      <c r="AD143" s="280"/>
      <c r="AE143" s="280"/>
      <c r="AF143" s="280"/>
      <c r="AG143" s="280"/>
      <c r="AH143" s="280"/>
      <c r="AI143" s="280"/>
      <c r="AJ143" s="280"/>
      <c r="AK143" s="280"/>
      <c r="AL143" s="280"/>
      <c r="AM143" s="280"/>
      <c r="AN143" s="280"/>
      <c r="AO143" s="280"/>
      <c r="AP143" s="280"/>
      <c r="AQ143" s="280"/>
      <c r="AR143" s="280"/>
      <c r="AS143" s="280"/>
      <c r="AT143" s="280"/>
      <c r="AU143" s="280"/>
      <c r="AV143" s="280"/>
      <c r="AW143" s="280"/>
      <c r="AX143" s="280"/>
      <c r="AY143" s="280"/>
      <c r="AZ143" s="280"/>
      <c r="BA143" s="280"/>
      <c r="BB143" s="280"/>
      <c r="BC143" s="280"/>
      <c r="BD143" s="280"/>
      <c r="BE143" s="280"/>
      <c r="BF143" s="280"/>
      <c r="BG143" s="280"/>
      <c r="BH143" s="280"/>
      <c r="BI143" s="280"/>
      <c r="BJ143" s="280"/>
      <c r="BK143" s="280"/>
      <c r="BL143" s="280"/>
      <c r="BM143" s="280"/>
      <c r="BN143" s="280"/>
      <c r="BO143" s="280"/>
      <c r="BP143" s="280"/>
      <c r="BQ143" s="280"/>
      <c r="BR143" s="280"/>
      <c r="BS143" s="280"/>
      <c r="BT143" s="280"/>
      <c r="BU143" s="280"/>
      <c r="BV143" s="280"/>
      <c r="BW143" s="280"/>
      <c r="BX143" s="280"/>
      <c r="BY143" s="280"/>
      <c r="BZ143" s="280"/>
      <c r="CA143" s="280"/>
      <c r="CB143" s="280"/>
      <c r="CC143" s="280"/>
      <c r="CD143" s="280"/>
      <c r="CE143" s="280"/>
      <c r="CF143" s="280"/>
      <c r="CG143" s="280"/>
      <c r="CH143" s="280"/>
      <c r="CI143" s="280"/>
      <c r="CJ143" s="280"/>
      <c r="CK143" s="280"/>
      <c r="CL143" s="280"/>
      <c r="CM143" s="280"/>
      <c r="CN143" s="280"/>
      <c r="CO143" s="280"/>
      <c r="CP143" s="280"/>
      <c r="CQ143" s="280"/>
      <c r="CR143" s="280"/>
      <c r="CS143" s="280"/>
      <c r="CT143" s="280"/>
      <c r="CU143" s="280"/>
      <c r="CV143" s="280"/>
      <c r="CW143" s="280"/>
      <c r="CX143" s="280"/>
      <c r="CY143" s="280"/>
      <c r="CZ143" s="280"/>
      <c r="DA143" s="280"/>
      <c r="DB143" s="280"/>
      <c r="DC143" s="280"/>
      <c r="DD143" s="280"/>
      <c r="DE143" s="280"/>
      <c r="DF143" s="280"/>
      <c r="DG143" s="280"/>
      <c r="DH143" s="280"/>
      <c r="DI143" s="280"/>
      <c r="DJ143" s="280"/>
      <c r="DK143" s="280"/>
      <c r="DL143" s="280"/>
      <c r="DM143" s="280"/>
      <c r="DN143" s="280"/>
      <c r="DO143" s="280"/>
      <c r="DP143" s="280"/>
      <c r="DQ143" s="280"/>
      <c r="DR143" s="280"/>
      <c r="DS143" s="280"/>
      <c r="DT143" s="280"/>
      <c r="DU143" s="280"/>
      <c r="DV143" s="280"/>
      <c r="DW143" s="280"/>
      <c r="DX143" s="280"/>
      <c r="DY143" s="280"/>
      <c r="DZ143" s="280"/>
      <c r="EA143" s="280"/>
      <c r="EB143" s="280"/>
      <c r="EC143" s="280"/>
      <c r="ED143" s="280"/>
      <c r="EE143" s="280"/>
      <c r="EF143" s="280"/>
      <c r="EG143" s="280"/>
      <c r="EH143" s="280"/>
      <c r="EI143" s="280"/>
      <c r="EJ143" s="280"/>
      <c r="EK143" s="280"/>
      <c r="EL143" s="280"/>
      <c r="EM143" s="280"/>
      <c r="EN143" s="280"/>
      <c r="EO143" s="280"/>
      <c r="EP143" s="280"/>
      <c r="EQ143" s="280"/>
      <c r="ER143" s="280"/>
      <c r="ES143" s="280"/>
      <c r="ET143" s="280"/>
      <c r="EU143" s="280"/>
      <c r="EV143" s="280"/>
      <c r="EW143" s="280"/>
      <c r="EX143" s="280"/>
      <c r="EY143" s="280"/>
      <c r="EZ143" s="280"/>
      <c r="FA143" s="280"/>
      <c r="FB143" s="280"/>
      <c r="FC143" s="280"/>
      <c r="FD143" s="280"/>
      <c r="FE143" s="280"/>
      <c r="FF143" s="280"/>
      <c r="FG143" s="280"/>
      <c r="FH143" s="280"/>
      <c r="FI143" s="280"/>
      <c r="FJ143" s="280"/>
      <c r="FK143" s="280"/>
      <c r="FL143" s="280"/>
      <c r="FM143" s="280"/>
      <c r="FN143" s="280"/>
      <c r="FO143" s="280"/>
      <c r="FP143" s="280"/>
      <c r="FQ143" s="280"/>
      <c r="FR143" s="280"/>
      <c r="FS143" s="280"/>
      <c r="FT143" s="280"/>
      <c r="FU143" s="280"/>
      <c r="FV143" s="280"/>
      <c r="FW143" s="280"/>
      <c r="FX143" s="280"/>
      <c r="FY143" s="280"/>
      <c r="FZ143" s="280"/>
      <c r="GA143" s="280"/>
      <c r="GB143" s="280"/>
      <c r="GC143" s="280"/>
      <c r="GD143" s="280"/>
      <c r="GE143" s="280"/>
      <c r="GF143" s="280"/>
      <c r="GG143" s="280"/>
      <c r="GH143" s="280"/>
      <c r="GI143" s="280"/>
      <c r="GJ143" s="280"/>
      <c r="GK143" s="280"/>
      <c r="GL143" s="280"/>
      <c r="GM143" s="280"/>
      <c r="GN143" s="280"/>
      <c r="GO143" s="280"/>
      <c r="GP143" s="280"/>
      <c r="GQ143" s="280"/>
      <c r="GR143" s="280"/>
      <c r="GS143" s="280"/>
      <c r="GT143" s="280"/>
      <c r="GU143" s="280"/>
      <c r="GV143" s="280"/>
      <c r="GW143" s="280"/>
      <c r="GX143" s="280"/>
      <c r="GY143" s="280"/>
      <c r="GZ143" s="280"/>
      <c r="HA143" s="280"/>
      <c r="HB143" s="280"/>
      <c r="HC143" s="280"/>
      <c r="HD143" s="280"/>
      <c r="HE143" s="280"/>
      <c r="HF143" s="280"/>
      <c r="HG143" s="280"/>
      <c r="HH143" s="280"/>
      <c r="HI143" s="280"/>
      <c r="HJ143" s="280"/>
      <c r="HK143" s="280"/>
      <c r="HL143" s="280"/>
      <c r="HM143" s="280"/>
      <c r="HN143" s="280"/>
      <c r="HO143" s="280"/>
      <c r="HP143" s="280"/>
      <c r="HQ143" s="280"/>
      <c r="HR143" s="280"/>
      <c r="HS143" s="280"/>
      <c r="HT143" s="280"/>
      <c r="HU143" s="280"/>
      <c r="HV143" s="280"/>
      <c r="HW143" s="280"/>
      <c r="HX143" s="280"/>
      <c r="HY143" s="280"/>
      <c r="HZ143" s="280"/>
      <c r="IA143" s="280"/>
      <c r="IB143" s="280"/>
      <c r="IC143" s="280"/>
      <c r="ID143" s="280"/>
      <c r="IE143" s="280"/>
      <c r="IF143" s="280"/>
      <c r="IG143" s="280"/>
      <c r="IH143" s="280"/>
      <c r="II143" s="280"/>
      <c r="IJ143" s="280"/>
      <c r="IK143" s="280"/>
      <c r="IL143" s="280"/>
      <c r="IM143" s="280"/>
      <c r="IN143" s="280"/>
      <c r="IO143" s="280"/>
      <c r="IP143" s="280"/>
      <c r="IQ143" s="280"/>
    </row>
    <row r="144" spans="1:251" s="270" customFormat="1" ht="24.75" customHeight="1">
      <c r="A144" s="933"/>
      <c r="B144" s="292" t="s">
        <v>433</v>
      </c>
      <c r="C144" s="272"/>
      <c r="D144" s="591"/>
      <c r="E144" s="288"/>
      <c r="F144" s="288"/>
      <c r="G144" s="288"/>
      <c r="H144" s="293"/>
      <c r="I144" s="288"/>
      <c r="J144" s="288"/>
      <c r="K144" s="288"/>
      <c r="L144" s="288"/>
      <c r="M144" s="288"/>
      <c r="N144" s="288"/>
      <c r="O144" s="288"/>
      <c r="P144" s="290"/>
      <c r="Q144" s="290"/>
      <c r="R144" s="290"/>
      <c r="S144" s="294"/>
      <c r="T144" s="290"/>
      <c r="U144" s="290"/>
      <c r="V144" s="290"/>
      <c r="W144" s="290"/>
      <c r="X144" s="290"/>
      <c r="Y144" s="290"/>
      <c r="Z144" s="291"/>
      <c r="AA144" s="278">
        <f t="shared" si="20"/>
        <v>0</v>
      </c>
      <c r="AB144" s="280"/>
      <c r="AC144" s="280"/>
      <c r="AD144" s="280"/>
      <c r="AE144" s="280"/>
      <c r="AF144" s="280"/>
      <c r="AG144" s="280"/>
      <c r="AH144" s="280"/>
      <c r="AI144" s="280"/>
      <c r="AJ144" s="280"/>
      <c r="AK144" s="280"/>
      <c r="AL144" s="280"/>
      <c r="AM144" s="280"/>
      <c r="AN144" s="280"/>
      <c r="AO144" s="280"/>
      <c r="AP144" s="280"/>
      <c r="AQ144" s="280"/>
      <c r="AR144" s="280"/>
      <c r="AS144" s="280"/>
      <c r="AT144" s="280"/>
      <c r="AU144" s="280"/>
      <c r="AV144" s="280"/>
      <c r="AW144" s="280"/>
      <c r="AX144" s="280"/>
      <c r="AY144" s="280"/>
      <c r="AZ144" s="280"/>
      <c r="BA144" s="280"/>
      <c r="BB144" s="280"/>
      <c r="BC144" s="280"/>
      <c r="BD144" s="280"/>
      <c r="BE144" s="280"/>
      <c r="BF144" s="280"/>
      <c r="BG144" s="280"/>
      <c r="BH144" s="280"/>
      <c r="BI144" s="280"/>
      <c r="BJ144" s="280"/>
      <c r="BK144" s="280"/>
      <c r="BL144" s="280"/>
      <c r="BM144" s="280"/>
      <c r="BN144" s="280"/>
      <c r="BO144" s="280"/>
      <c r="BP144" s="280"/>
      <c r="BQ144" s="280"/>
      <c r="BR144" s="280"/>
      <c r="BS144" s="280"/>
      <c r="BT144" s="280"/>
      <c r="BU144" s="280"/>
      <c r="BV144" s="280"/>
      <c r="BW144" s="280"/>
      <c r="BX144" s="280"/>
      <c r="BY144" s="280"/>
      <c r="BZ144" s="280"/>
      <c r="CA144" s="280"/>
      <c r="CB144" s="280"/>
      <c r="CC144" s="280"/>
      <c r="CD144" s="280"/>
      <c r="CE144" s="280"/>
      <c r="CF144" s="280"/>
      <c r="CG144" s="280"/>
      <c r="CH144" s="280"/>
      <c r="CI144" s="280"/>
      <c r="CJ144" s="280"/>
      <c r="CK144" s="280"/>
      <c r="CL144" s="280"/>
      <c r="CM144" s="280"/>
      <c r="CN144" s="280"/>
      <c r="CO144" s="280"/>
      <c r="CP144" s="280"/>
      <c r="CQ144" s="280"/>
      <c r="CR144" s="280"/>
      <c r="CS144" s="280"/>
      <c r="CT144" s="280"/>
      <c r="CU144" s="280"/>
      <c r="CV144" s="280"/>
      <c r="CW144" s="280"/>
      <c r="CX144" s="280"/>
      <c r="CY144" s="280"/>
      <c r="CZ144" s="280"/>
      <c r="DA144" s="280"/>
      <c r="DB144" s="280"/>
      <c r="DC144" s="280"/>
      <c r="DD144" s="280"/>
      <c r="DE144" s="280"/>
      <c r="DF144" s="280"/>
      <c r="DG144" s="280"/>
      <c r="DH144" s="280"/>
      <c r="DI144" s="280"/>
      <c r="DJ144" s="280"/>
      <c r="DK144" s="280"/>
      <c r="DL144" s="280"/>
      <c r="DM144" s="280"/>
      <c r="DN144" s="280"/>
      <c r="DO144" s="280"/>
      <c r="DP144" s="280"/>
      <c r="DQ144" s="280"/>
      <c r="DR144" s="280"/>
      <c r="DS144" s="280"/>
      <c r="DT144" s="280"/>
      <c r="DU144" s="280"/>
      <c r="DV144" s="280"/>
      <c r="DW144" s="280"/>
      <c r="DX144" s="280"/>
      <c r="DY144" s="280"/>
      <c r="DZ144" s="280"/>
      <c r="EA144" s="280"/>
      <c r="EB144" s="280"/>
      <c r="EC144" s="280"/>
      <c r="ED144" s="280"/>
      <c r="EE144" s="280"/>
      <c r="EF144" s="280"/>
      <c r="EG144" s="280"/>
      <c r="EH144" s="280"/>
      <c r="EI144" s="280"/>
      <c r="EJ144" s="280"/>
      <c r="EK144" s="280"/>
      <c r="EL144" s="280"/>
      <c r="EM144" s="280"/>
      <c r="EN144" s="280"/>
      <c r="EO144" s="280"/>
      <c r="EP144" s="280"/>
      <c r="EQ144" s="280"/>
      <c r="ER144" s="280"/>
      <c r="ES144" s="280"/>
      <c r="ET144" s="280"/>
      <c r="EU144" s="280"/>
      <c r="EV144" s="280"/>
      <c r="EW144" s="280"/>
      <c r="EX144" s="280"/>
      <c r="EY144" s="280"/>
      <c r="EZ144" s="280"/>
      <c r="FA144" s="280"/>
      <c r="FB144" s="280"/>
      <c r="FC144" s="280"/>
      <c r="FD144" s="280"/>
      <c r="FE144" s="280"/>
      <c r="FF144" s="280"/>
      <c r="FG144" s="280"/>
      <c r="FH144" s="280"/>
      <c r="FI144" s="280"/>
      <c r="FJ144" s="280"/>
      <c r="FK144" s="280"/>
      <c r="FL144" s="280"/>
      <c r="FM144" s="280"/>
      <c r="FN144" s="280"/>
      <c r="FO144" s="280"/>
      <c r="FP144" s="280"/>
      <c r="FQ144" s="280"/>
      <c r="FR144" s="280"/>
      <c r="FS144" s="280"/>
      <c r="FT144" s="280"/>
      <c r="FU144" s="280"/>
      <c r="FV144" s="280"/>
      <c r="FW144" s="280"/>
      <c r="FX144" s="280"/>
      <c r="FY144" s="280"/>
      <c r="FZ144" s="280"/>
      <c r="GA144" s="280"/>
      <c r="GB144" s="280"/>
      <c r="GC144" s="280"/>
      <c r="GD144" s="280"/>
      <c r="GE144" s="280"/>
      <c r="GF144" s="280"/>
      <c r="GG144" s="280"/>
      <c r="GH144" s="280"/>
      <c r="GI144" s="280"/>
      <c r="GJ144" s="280"/>
      <c r="GK144" s="280"/>
      <c r="GL144" s="280"/>
      <c r="GM144" s="280"/>
      <c r="GN144" s="280"/>
      <c r="GO144" s="280"/>
      <c r="GP144" s="280"/>
      <c r="GQ144" s="280"/>
      <c r="GR144" s="280"/>
      <c r="GS144" s="280"/>
      <c r="GT144" s="280"/>
      <c r="GU144" s="280"/>
      <c r="GV144" s="280"/>
      <c r="GW144" s="280"/>
      <c r="GX144" s="280"/>
      <c r="GY144" s="280"/>
      <c r="GZ144" s="280"/>
      <c r="HA144" s="280"/>
      <c r="HB144" s="280"/>
      <c r="HC144" s="280"/>
      <c r="HD144" s="280"/>
      <c r="HE144" s="280"/>
      <c r="HF144" s="280"/>
      <c r="HG144" s="280"/>
      <c r="HH144" s="280"/>
      <c r="HI144" s="280"/>
      <c r="HJ144" s="280"/>
      <c r="HK144" s="280"/>
      <c r="HL144" s="280"/>
      <c r="HM144" s="280"/>
      <c r="HN144" s="280"/>
      <c r="HO144" s="280"/>
      <c r="HP144" s="280"/>
      <c r="HQ144" s="280"/>
      <c r="HR144" s="280"/>
      <c r="HS144" s="280"/>
      <c r="HT144" s="280"/>
      <c r="HU144" s="280"/>
      <c r="HV144" s="280"/>
      <c r="HW144" s="280"/>
      <c r="HX144" s="280"/>
      <c r="HY144" s="280"/>
      <c r="HZ144" s="280"/>
      <c r="IA144" s="280"/>
      <c r="IB144" s="280"/>
      <c r="IC144" s="280"/>
      <c r="ID144" s="280"/>
      <c r="IE144" s="280"/>
      <c r="IF144" s="280"/>
      <c r="IG144" s="280"/>
      <c r="IH144" s="280"/>
      <c r="II144" s="280"/>
      <c r="IJ144" s="280"/>
      <c r="IK144" s="280"/>
      <c r="IL144" s="280"/>
      <c r="IM144" s="280"/>
      <c r="IN144" s="280"/>
      <c r="IO144" s="280"/>
      <c r="IP144" s="280"/>
      <c r="IQ144" s="280"/>
    </row>
    <row r="145" spans="1:251" s="270" customFormat="1" ht="24.75" customHeight="1">
      <c r="A145" s="933"/>
      <c r="B145" s="292" t="s">
        <v>434</v>
      </c>
      <c r="C145" s="272"/>
      <c r="D145" s="591"/>
      <c r="E145" s="288"/>
      <c r="F145" s="288"/>
      <c r="G145" s="288"/>
      <c r="H145" s="293"/>
      <c r="I145" s="288"/>
      <c r="J145" s="288"/>
      <c r="K145" s="288"/>
      <c r="L145" s="288"/>
      <c r="M145" s="288"/>
      <c r="N145" s="288"/>
      <c r="O145" s="288"/>
      <c r="P145" s="290"/>
      <c r="Q145" s="290"/>
      <c r="R145" s="290"/>
      <c r="S145" s="294"/>
      <c r="T145" s="290"/>
      <c r="U145" s="290"/>
      <c r="V145" s="290"/>
      <c r="W145" s="290"/>
      <c r="X145" s="290"/>
      <c r="Y145" s="290"/>
      <c r="Z145" s="291"/>
      <c r="AA145" s="278">
        <f t="shared" si="20"/>
        <v>0</v>
      </c>
      <c r="AB145" s="280"/>
      <c r="AC145" s="280"/>
      <c r="AD145" s="280"/>
      <c r="AE145" s="280"/>
      <c r="AF145" s="280"/>
      <c r="AG145" s="280"/>
      <c r="AH145" s="280"/>
      <c r="AI145" s="280"/>
      <c r="AJ145" s="280"/>
      <c r="AK145" s="280"/>
      <c r="AL145" s="280"/>
      <c r="AM145" s="280"/>
      <c r="AN145" s="280"/>
      <c r="AO145" s="280"/>
      <c r="AP145" s="280"/>
      <c r="AQ145" s="280"/>
      <c r="AR145" s="280"/>
      <c r="AS145" s="280"/>
      <c r="AT145" s="280"/>
      <c r="AU145" s="280"/>
      <c r="AV145" s="280"/>
      <c r="AW145" s="280"/>
      <c r="AX145" s="280"/>
      <c r="AY145" s="280"/>
      <c r="AZ145" s="280"/>
      <c r="BA145" s="280"/>
      <c r="BB145" s="280"/>
      <c r="BC145" s="280"/>
      <c r="BD145" s="280"/>
      <c r="BE145" s="280"/>
      <c r="BF145" s="280"/>
      <c r="BG145" s="280"/>
      <c r="BH145" s="280"/>
      <c r="BI145" s="280"/>
      <c r="BJ145" s="280"/>
      <c r="BK145" s="280"/>
      <c r="BL145" s="280"/>
      <c r="BM145" s="280"/>
      <c r="BN145" s="280"/>
      <c r="BO145" s="280"/>
      <c r="BP145" s="280"/>
      <c r="BQ145" s="280"/>
      <c r="BR145" s="280"/>
      <c r="BS145" s="280"/>
      <c r="BT145" s="280"/>
      <c r="BU145" s="280"/>
      <c r="BV145" s="280"/>
      <c r="BW145" s="280"/>
      <c r="BX145" s="280"/>
      <c r="BY145" s="280"/>
      <c r="BZ145" s="280"/>
      <c r="CA145" s="280"/>
      <c r="CB145" s="280"/>
      <c r="CC145" s="280"/>
      <c r="CD145" s="280"/>
      <c r="CE145" s="280"/>
      <c r="CF145" s="280"/>
      <c r="CG145" s="280"/>
      <c r="CH145" s="280"/>
      <c r="CI145" s="280"/>
      <c r="CJ145" s="280"/>
      <c r="CK145" s="280"/>
      <c r="CL145" s="280"/>
      <c r="CM145" s="280"/>
      <c r="CN145" s="280"/>
      <c r="CO145" s="280"/>
      <c r="CP145" s="280"/>
      <c r="CQ145" s="280"/>
      <c r="CR145" s="280"/>
      <c r="CS145" s="280"/>
      <c r="CT145" s="280"/>
      <c r="CU145" s="280"/>
      <c r="CV145" s="280"/>
      <c r="CW145" s="280"/>
      <c r="CX145" s="280"/>
      <c r="CY145" s="280"/>
      <c r="CZ145" s="280"/>
      <c r="DA145" s="280"/>
      <c r="DB145" s="280"/>
      <c r="DC145" s="280"/>
      <c r="DD145" s="280"/>
      <c r="DE145" s="280"/>
      <c r="DF145" s="280"/>
      <c r="DG145" s="280"/>
      <c r="DH145" s="280"/>
      <c r="DI145" s="280"/>
      <c r="DJ145" s="280"/>
      <c r="DK145" s="280"/>
      <c r="DL145" s="280"/>
      <c r="DM145" s="280"/>
      <c r="DN145" s="280"/>
      <c r="DO145" s="280"/>
      <c r="DP145" s="280"/>
      <c r="DQ145" s="280"/>
      <c r="DR145" s="280"/>
      <c r="DS145" s="280"/>
      <c r="DT145" s="280"/>
      <c r="DU145" s="280"/>
      <c r="DV145" s="280"/>
      <c r="DW145" s="280"/>
      <c r="DX145" s="280"/>
      <c r="DY145" s="280"/>
      <c r="DZ145" s="280"/>
      <c r="EA145" s="280"/>
      <c r="EB145" s="280"/>
      <c r="EC145" s="280"/>
      <c r="ED145" s="280"/>
      <c r="EE145" s="280"/>
      <c r="EF145" s="280"/>
      <c r="EG145" s="280"/>
      <c r="EH145" s="280"/>
      <c r="EI145" s="280"/>
      <c r="EJ145" s="280"/>
      <c r="EK145" s="280"/>
      <c r="EL145" s="280"/>
      <c r="EM145" s="280"/>
      <c r="EN145" s="280"/>
      <c r="EO145" s="280"/>
      <c r="EP145" s="280"/>
      <c r="EQ145" s="280"/>
      <c r="ER145" s="280"/>
      <c r="ES145" s="280"/>
      <c r="ET145" s="280"/>
      <c r="EU145" s="280"/>
      <c r="EV145" s="280"/>
      <c r="EW145" s="280"/>
      <c r="EX145" s="280"/>
      <c r="EY145" s="280"/>
      <c r="EZ145" s="280"/>
      <c r="FA145" s="280"/>
      <c r="FB145" s="280"/>
      <c r="FC145" s="280"/>
      <c r="FD145" s="280"/>
      <c r="FE145" s="280"/>
      <c r="FF145" s="280"/>
      <c r="FG145" s="280"/>
      <c r="FH145" s="280"/>
      <c r="FI145" s="280"/>
      <c r="FJ145" s="280"/>
      <c r="FK145" s="280"/>
      <c r="FL145" s="280"/>
      <c r="FM145" s="280"/>
      <c r="FN145" s="280"/>
      <c r="FO145" s="280"/>
      <c r="FP145" s="280"/>
      <c r="FQ145" s="280"/>
      <c r="FR145" s="280"/>
      <c r="FS145" s="280"/>
      <c r="FT145" s="280"/>
      <c r="FU145" s="280"/>
      <c r="FV145" s="280"/>
      <c r="FW145" s="280"/>
      <c r="FX145" s="280"/>
      <c r="FY145" s="280"/>
      <c r="FZ145" s="280"/>
      <c r="GA145" s="280"/>
      <c r="GB145" s="280"/>
      <c r="GC145" s="280"/>
      <c r="GD145" s="280"/>
      <c r="GE145" s="280"/>
      <c r="GF145" s="280"/>
      <c r="GG145" s="280"/>
      <c r="GH145" s="280"/>
      <c r="GI145" s="280"/>
      <c r="GJ145" s="280"/>
      <c r="GK145" s="280"/>
      <c r="GL145" s="280"/>
      <c r="GM145" s="280"/>
      <c r="GN145" s="280"/>
      <c r="GO145" s="280"/>
      <c r="GP145" s="280"/>
      <c r="GQ145" s="280"/>
      <c r="GR145" s="280"/>
      <c r="GS145" s="280"/>
      <c r="GT145" s="280"/>
      <c r="GU145" s="280"/>
      <c r="GV145" s="280"/>
      <c r="GW145" s="280"/>
      <c r="GX145" s="280"/>
      <c r="GY145" s="280"/>
      <c r="GZ145" s="280"/>
      <c r="HA145" s="280"/>
      <c r="HB145" s="280"/>
      <c r="HC145" s="280"/>
      <c r="HD145" s="280"/>
      <c r="HE145" s="280"/>
      <c r="HF145" s="280"/>
      <c r="HG145" s="280"/>
      <c r="HH145" s="280"/>
      <c r="HI145" s="280"/>
      <c r="HJ145" s="280"/>
      <c r="HK145" s="280"/>
      <c r="HL145" s="280"/>
      <c r="HM145" s="280"/>
      <c r="HN145" s="280"/>
      <c r="HO145" s="280"/>
      <c r="HP145" s="280"/>
      <c r="HQ145" s="280"/>
      <c r="HR145" s="280"/>
      <c r="HS145" s="280"/>
      <c r="HT145" s="280"/>
      <c r="HU145" s="280"/>
      <c r="HV145" s="280"/>
      <c r="HW145" s="280"/>
      <c r="HX145" s="280"/>
      <c r="HY145" s="280"/>
      <c r="HZ145" s="280"/>
      <c r="IA145" s="280"/>
      <c r="IB145" s="280"/>
      <c r="IC145" s="280"/>
      <c r="ID145" s="280"/>
      <c r="IE145" s="280"/>
      <c r="IF145" s="280"/>
      <c r="IG145" s="280"/>
      <c r="IH145" s="280"/>
      <c r="II145" s="280"/>
      <c r="IJ145" s="280"/>
      <c r="IK145" s="280"/>
      <c r="IL145" s="280"/>
      <c r="IM145" s="280"/>
      <c r="IN145" s="280"/>
      <c r="IO145" s="280"/>
      <c r="IP145" s="280"/>
      <c r="IQ145" s="280"/>
    </row>
    <row r="146" spans="1:251" s="270" customFormat="1" ht="24.75" customHeight="1">
      <c r="A146" s="933"/>
      <c r="B146" s="292" t="s">
        <v>435</v>
      </c>
      <c r="C146" s="272"/>
      <c r="D146" s="591"/>
      <c r="E146" s="288"/>
      <c r="F146" s="288"/>
      <c r="G146" s="288"/>
      <c r="H146" s="293"/>
      <c r="I146" s="288"/>
      <c r="J146" s="288"/>
      <c r="K146" s="288"/>
      <c r="L146" s="288"/>
      <c r="M146" s="288"/>
      <c r="N146" s="288"/>
      <c r="O146" s="288"/>
      <c r="P146" s="290"/>
      <c r="Q146" s="290"/>
      <c r="R146" s="290"/>
      <c r="S146" s="294"/>
      <c r="T146" s="290"/>
      <c r="U146" s="290"/>
      <c r="V146" s="290"/>
      <c r="W146" s="290"/>
      <c r="X146" s="290"/>
      <c r="Y146" s="290"/>
      <c r="Z146" s="291"/>
      <c r="AA146" s="278">
        <f t="shared" si="20"/>
        <v>0</v>
      </c>
      <c r="AB146" s="280"/>
      <c r="AC146" s="280"/>
      <c r="AD146" s="280"/>
      <c r="AE146" s="280"/>
      <c r="AF146" s="280"/>
      <c r="AG146" s="280"/>
      <c r="AH146" s="280"/>
      <c r="AI146" s="280"/>
      <c r="AJ146" s="280"/>
      <c r="AK146" s="280"/>
      <c r="AL146" s="280"/>
      <c r="AM146" s="280"/>
      <c r="AN146" s="280"/>
      <c r="AO146" s="280"/>
      <c r="AP146" s="280"/>
      <c r="AQ146" s="280"/>
      <c r="AR146" s="280"/>
      <c r="AS146" s="280"/>
      <c r="AT146" s="280"/>
      <c r="AU146" s="280"/>
      <c r="AV146" s="280"/>
      <c r="AW146" s="280"/>
      <c r="AX146" s="280"/>
      <c r="AY146" s="280"/>
      <c r="AZ146" s="280"/>
      <c r="BA146" s="280"/>
      <c r="BB146" s="280"/>
      <c r="BC146" s="280"/>
      <c r="BD146" s="280"/>
      <c r="BE146" s="280"/>
      <c r="BF146" s="280"/>
      <c r="BG146" s="280"/>
      <c r="BH146" s="280"/>
      <c r="BI146" s="280"/>
      <c r="BJ146" s="280"/>
      <c r="BK146" s="280"/>
      <c r="BL146" s="280"/>
      <c r="BM146" s="280"/>
      <c r="BN146" s="280"/>
      <c r="BO146" s="280"/>
      <c r="BP146" s="280"/>
      <c r="BQ146" s="280"/>
      <c r="BR146" s="280"/>
      <c r="BS146" s="280"/>
      <c r="BT146" s="280"/>
      <c r="BU146" s="280"/>
      <c r="BV146" s="280"/>
      <c r="BW146" s="280"/>
      <c r="BX146" s="280"/>
      <c r="BY146" s="280"/>
      <c r="BZ146" s="280"/>
      <c r="CA146" s="280"/>
      <c r="CB146" s="280"/>
      <c r="CC146" s="280"/>
      <c r="CD146" s="280"/>
      <c r="CE146" s="280"/>
      <c r="CF146" s="280"/>
      <c r="CG146" s="280"/>
      <c r="CH146" s="280"/>
      <c r="CI146" s="280"/>
      <c r="CJ146" s="280"/>
      <c r="CK146" s="280"/>
      <c r="CL146" s="280"/>
      <c r="CM146" s="280"/>
      <c r="CN146" s="280"/>
      <c r="CO146" s="280"/>
      <c r="CP146" s="280"/>
      <c r="CQ146" s="280"/>
      <c r="CR146" s="280"/>
      <c r="CS146" s="280"/>
      <c r="CT146" s="280"/>
      <c r="CU146" s="280"/>
      <c r="CV146" s="280"/>
      <c r="CW146" s="280"/>
      <c r="CX146" s="280"/>
      <c r="CY146" s="280"/>
      <c r="CZ146" s="280"/>
      <c r="DA146" s="280"/>
      <c r="DB146" s="280"/>
      <c r="DC146" s="280"/>
      <c r="DD146" s="280"/>
      <c r="DE146" s="280"/>
      <c r="DF146" s="280"/>
      <c r="DG146" s="280"/>
      <c r="DH146" s="280"/>
      <c r="DI146" s="280"/>
      <c r="DJ146" s="280"/>
      <c r="DK146" s="280"/>
      <c r="DL146" s="280"/>
      <c r="DM146" s="280"/>
      <c r="DN146" s="280"/>
      <c r="DO146" s="280"/>
      <c r="DP146" s="280"/>
      <c r="DQ146" s="280"/>
      <c r="DR146" s="280"/>
      <c r="DS146" s="280"/>
      <c r="DT146" s="280"/>
      <c r="DU146" s="280"/>
      <c r="DV146" s="280"/>
      <c r="DW146" s="280"/>
      <c r="DX146" s="280"/>
      <c r="DY146" s="280"/>
      <c r="DZ146" s="280"/>
      <c r="EA146" s="280"/>
      <c r="EB146" s="280"/>
      <c r="EC146" s="280"/>
      <c r="ED146" s="280"/>
      <c r="EE146" s="280"/>
      <c r="EF146" s="280"/>
      <c r="EG146" s="280"/>
      <c r="EH146" s="280"/>
      <c r="EI146" s="280"/>
      <c r="EJ146" s="280"/>
      <c r="EK146" s="280"/>
      <c r="EL146" s="280"/>
      <c r="EM146" s="280"/>
      <c r="EN146" s="280"/>
      <c r="EO146" s="280"/>
      <c r="EP146" s="280"/>
      <c r="EQ146" s="280"/>
      <c r="ER146" s="280"/>
      <c r="ES146" s="280"/>
      <c r="ET146" s="280"/>
      <c r="EU146" s="280"/>
      <c r="EV146" s="280"/>
      <c r="EW146" s="280"/>
      <c r="EX146" s="280"/>
      <c r="EY146" s="280"/>
      <c r="EZ146" s="280"/>
      <c r="FA146" s="280"/>
      <c r="FB146" s="280"/>
      <c r="FC146" s="280"/>
      <c r="FD146" s="280"/>
      <c r="FE146" s="280"/>
      <c r="FF146" s="280"/>
      <c r="FG146" s="280"/>
      <c r="FH146" s="280"/>
      <c r="FI146" s="280"/>
      <c r="FJ146" s="280"/>
      <c r="FK146" s="280"/>
      <c r="FL146" s="280"/>
      <c r="FM146" s="280"/>
      <c r="FN146" s="280"/>
      <c r="FO146" s="280"/>
      <c r="FP146" s="280"/>
      <c r="FQ146" s="280"/>
      <c r="FR146" s="280"/>
      <c r="FS146" s="280"/>
      <c r="FT146" s="280"/>
      <c r="FU146" s="280"/>
      <c r="FV146" s="280"/>
      <c r="FW146" s="280"/>
      <c r="FX146" s="280"/>
      <c r="FY146" s="280"/>
      <c r="FZ146" s="280"/>
      <c r="GA146" s="280"/>
      <c r="GB146" s="280"/>
      <c r="GC146" s="280"/>
      <c r="GD146" s="280"/>
      <c r="GE146" s="280"/>
      <c r="GF146" s="280"/>
      <c r="GG146" s="280"/>
      <c r="GH146" s="280"/>
      <c r="GI146" s="280"/>
      <c r="GJ146" s="280"/>
      <c r="GK146" s="280"/>
      <c r="GL146" s="280"/>
      <c r="GM146" s="280"/>
      <c r="GN146" s="280"/>
      <c r="GO146" s="280"/>
      <c r="GP146" s="280"/>
      <c r="GQ146" s="280"/>
      <c r="GR146" s="280"/>
      <c r="GS146" s="280"/>
      <c r="GT146" s="280"/>
      <c r="GU146" s="280"/>
      <c r="GV146" s="280"/>
      <c r="GW146" s="280"/>
      <c r="GX146" s="280"/>
      <c r="GY146" s="280"/>
      <c r="GZ146" s="280"/>
      <c r="HA146" s="280"/>
      <c r="HB146" s="280"/>
      <c r="HC146" s="280"/>
      <c r="HD146" s="280"/>
      <c r="HE146" s="280"/>
      <c r="HF146" s="280"/>
      <c r="HG146" s="280"/>
      <c r="HH146" s="280"/>
      <c r="HI146" s="280"/>
      <c r="HJ146" s="280"/>
      <c r="HK146" s="280"/>
      <c r="HL146" s="280"/>
      <c r="HM146" s="280"/>
      <c r="HN146" s="280"/>
      <c r="HO146" s="280"/>
      <c r="HP146" s="280"/>
      <c r="HQ146" s="280"/>
      <c r="HR146" s="280"/>
      <c r="HS146" s="280"/>
      <c r="HT146" s="280"/>
      <c r="HU146" s="280"/>
      <c r="HV146" s="280"/>
      <c r="HW146" s="280"/>
      <c r="HX146" s="280"/>
      <c r="HY146" s="280"/>
      <c r="HZ146" s="280"/>
      <c r="IA146" s="280"/>
      <c r="IB146" s="280"/>
      <c r="IC146" s="280"/>
      <c r="ID146" s="280"/>
      <c r="IE146" s="280"/>
      <c r="IF146" s="280"/>
      <c r="IG146" s="280"/>
      <c r="IH146" s="280"/>
      <c r="II146" s="280"/>
      <c r="IJ146" s="280"/>
      <c r="IK146" s="280"/>
      <c r="IL146" s="280"/>
      <c r="IM146" s="280"/>
      <c r="IN146" s="280"/>
      <c r="IO146" s="280"/>
      <c r="IP146" s="280"/>
      <c r="IQ146" s="280"/>
    </row>
    <row r="147" spans="1:251" s="270" customFormat="1" ht="24.75" customHeight="1">
      <c r="A147" s="933"/>
      <c r="B147" s="292" t="s">
        <v>436</v>
      </c>
      <c r="C147" s="272"/>
      <c r="D147" s="591"/>
      <c r="E147" s="288"/>
      <c r="F147" s="288"/>
      <c r="G147" s="288"/>
      <c r="H147" s="293"/>
      <c r="I147" s="288"/>
      <c r="J147" s="288"/>
      <c r="K147" s="288"/>
      <c r="L147" s="288"/>
      <c r="M147" s="288"/>
      <c r="N147" s="288"/>
      <c r="O147" s="288"/>
      <c r="P147" s="290"/>
      <c r="Q147" s="290"/>
      <c r="R147" s="290"/>
      <c r="S147" s="294"/>
      <c r="T147" s="290"/>
      <c r="U147" s="290"/>
      <c r="V147" s="290"/>
      <c r="W147" s="290"/>
      <c r="X147" s="290"/>
      <c r="Y147" s="290"/>
      <c r="Z147" s="291"/>
      <c r="AA147" s="278">
        <f t="shared" si="20"/>
        <v>0</v>
      </c>
      <c r="AB147" s="280"/>
      <c r="AC147" s="280"/>
      <c r="AD147" s="280"/>
      <c r="AE147" s="280"/>
      <c r="AF147" s="280"/>
      <c r="AG147" s="280"/>
      <c r="AH147" s="280"/>
      <c r="AI147" s="280"/>
      <c r="AJ147" s="280"/>
      <c r="AK147" s="280"/>
      <c r="AL147" s="280"/>
      <c r="AM147" s="280"/>
      <c r="AN147" s="280"/>
      <c r="AO147" s="280"/>
      <c r="AP147" s="280"/>
      <c r="AQ147" s="280"/>
      <c r="AR147" s="280"/>
      <c r="AS147" s="280"/>
      <c r="AT147" s="280"/>
      <c r="AU147" s="280"/>
      <c r="AV147" s="280"/>
      <c r="AW147" s="280"/>
      <c r="AX147" s="280"/>
      <c r="AY147" s="280"/>
      <c r="AZ147" s="280"/>
      <c r="BA147" s="280"/>
      <c r="BB147" s="280"/>
      <c r="BC147" s="280"/>
      <c r="BD147" s="280"/>
      <c r="BE147" s="280"/>
      <c r="BF147" s="280"/>
      <c r="BG147" s="280"/>
      <c r="BH147" s="280"/>
      <c r="BI147" s="280"/>
      <c r="BJ147" s="280"/>
      <c r="BK147" s="280"/>
      <c r="BL147" s="280"/>
      <c r="BM147" s="280"/>
      <c r="BN147" s="280"/>
      <c r="BO147" s="280"/>
      <c r="BP147" s="280"/>
      <c r="BQ147" s="280"/>
      <c r="BR147" s="280"/>
      <c r="BS147" s="280"/>
      <c r="BT147" s="280"/>
      <c r="BU147" s="280"/>
      <c r="BV147" s="280"/>
      <c r="BW147" s="280"/>
      <c r="BX147" s="280"/>
      <c r="BY147" s="280"/>
      <c r="BZ147" s="280"/>
      <c r="CA147" s="280"/>
      <c r="CB147" s="280"/>
      <c r="CC147" s="280"/>
      <c r="CD147" s="280"/>
      <c r="CE147" s="280"/>
      <c r="CF147" s="280"/>
      <c r="CG147" s="280"/>
      <c r="CH147" s="280"/>
      <c r="CI147" s="280"/>
      <c r="CJ147" s="280"/>
      <c r="CK147" s="280"/>
      <c r="CL147" s="280"/>
      <c r="CM147" s="280"/>
      <c r="CN147" s="280"/>
      <c r="CO147" s="280"/>
      <c r="CP147" s="280"/>
      <c r="CQ147" s="280"/>
      <c r="CR147" s="280"/>
      <c r="CS147" s="280"/>
      <c r="CT147" s="280"/>
      <c r="CU147" s="280"/>
      <c r="CV147" s="280"/>
      <c r="CW147" s="280"/>
      <c r="CX147" s="280"/>
      <c r="CY147" s="280"/>
      <c r="CZ147" s="280"/>
      <c r="DA147" s="280"/>
      <c r="DB147" s="280"/>
      <c r="DC147" s="280"/>
      <c r="DD147" s="280"/>
      <c r="DE147" s="280"/>
      <c r="DF147" s="280"/>
      <c r="DG147" s="280"/>
      <c r="DH147" s="280"/>
      <c r="DI147" s="280"/>
      <c r="DJ147" s="280"/>
      <c r="DK147" s="280"/>
      <c r="DL147" s="280"/>
      <c r="DM147" s="280"/>
      <c r="DN147" s="280"/>
      <c r="DO147" s="280"/>
      <c r="DP147" s="280"/>
      <c r="DQ147" s="280"/>
      <c r="DR147" s="280"/>
      <c r="DS147" s="280"/>
      <c r="DT147" s="280"/>
      <c r="DU147" s="280"/>
      <c r="DV147" s="280"/>
      <c r="DW147" s="280"/>
      <c r="DX147" s="280"/>
      <c r="DY147" s="280"/>
      <c r="DZ147" s="280"/>
      <c r="EA147" s="280"/>
      <c r="EB147" s="280"/>
      <c r="EC147" s="280"/>
      <c r="ED147" s="280"/>
      <c r="EE147" s="280"/>
      <c r="EF147" s="280"/>
      <c r="EG147" s="280"/>
      <c r="EH147" s="280"/>
      <c r="EI147" s="280"/>
      <c r="EJ147" s="280"/>
      <c r="EK147" s="280"/>
      <c r="EL147" s="280"/>
      <c r="EM147" s="280"/>
      <c r="EN147" s="280"/>
      <c r="EO147" s="280"/>
      <c r="EP147" s="280"/>
      <c r="EQ147" s="280"/>
      <c r="ER147" s="280"/>
      <c r="ES147" s="280"/>
      <c r="ET147" s="280"/>
      <c r="EU147" s="280"/>
      <c r="EV147" s="280"/>
      <c r="EW147" s="280"/>
      <c r="EX147" s="280"/>
      <c r="EY147" s="280"/>
      <c r="EZ147" s="280"/>
      <c r="FA147" s="280"/>
      <c r="FB147" s="280"/>
      <c r="FC147" s="280"/>
      <c r="FD147" s="280"/>
      <c r="FE147" s="280"/>
      <c r="FF147" s="280"/>
      <c r="FG147" s="280"/>
      <c r="FH147" s="280"/>
      <c r="FI147" s="280"/>
      <c r="FJ147" s="280"/>
      <c r="FK147" s="280"/>
      <c r="FL147" s="280"/>
      <c r="FM147" s="280"/>
      <c r="FN147" s="280"/>
      <c r="FO147" s="280"/>
      <c r="FP147" s="280"/>
      <c r="FQ147" s="280"/>
      <c r="FR147" s="280"/>
      <c r="FS147" s="280"/>
      <c r="FT147" s="280"/>
      <c r="FU147" s="280"/>
      <c r="FV147" s="280"/>
      <c r="FW147" s="280"/>
      <c r="FX147" s="280"/>
      <c r="FY147" s="280"/>
      <c r="FZ147" s="280"/>
      <c r="GA147" s="280"/>
      <c r="GB147" s="280"/>
      <c r="GC147" s="280"/>
      <c r="GD147" s="280"/>
      <c r="GE147" s="280"/>
      <c r="GF147" s="280"/>
      <c r="GG147" s="280"/>
      <c r="GH147" s="280"/>
      <c r="GI147" s="280"/>
      <c r="GJ147" s="280"/>
      <c r="GK147" s="280"/>
      <c r="GL147" s="280"/>
      <c r="GM147" s="280"/>
      <c r="GN147" s="280"/>
      <c r="GO147" s="280"/>
      <c r="GP147" s="280"/>
      <c r="GQ147" s="280"/>
      <c r="GR147" s="280"/>
      <c r="GS147" s="280"/>
      <c r="GT147" s="280"/>
      <c r="GU147" s="280"/>
      <c r="GV147" s="280"/>
      <c r="GW147" s="280"/>
      <c r="GX147" s="280"/>
      <c r="GY147" s="280"/>
      <c r="GZ147" s="280"/>
      <c r="HA147" s="280"/>
      <c r="HB147" s="280"/>
      <c r="HC147" s="280"/>
      <c r="HD147" s="280"/>
      <c r="HE147" s="280"/>
      <c r="HF147" s="280"/>
      <c r="HG147" s="280"/>
      <c r="HH147" s="280"/>
      <c r="HI147" s="280"/>
      <c r="HJ147" s="280"/>
      <c r="HK147" s="280"/>
      <c r="HL147" s="280"/>
      <c r="HM147" s="280"/>
      <c r="HN147" s="280"/>
      <c r="HO147" s="280"/>
      <c r="HP147" s="280"/>
      <c r="HQ147" s="280"/>
      <c r="HR147" s="280"/>
      <c r="HS147" s="280"/>
      <c r="HT147" s="280"/>
      <c r="HU147" s="280"/>
      <c r="HV147" s="280"/>
      <c r="HW147" s="280"/>
      <c r="HX147" s="280"/>
      <c r="HY147" s="280"/>
      <c r="HZ147" s="280"/>
      <c r="IA147" s="280"/>
      <c r="IB147" s="280"/>
      <c r="IC147" s="280"/>
      <c r="ID147" s="280"/>
      <c r="IE147" s="280"/>
      <c r="IF147" s="280"/>
      <c r="IG147" s="280"/>
      <c r="IH147" s="280"/>
      <c r="II147" s="280"/>
      <c r="IJ147" s="280"/>
      <c r="IK147" s="280"/>
      <c r="IL147" s="280"/>
      <c r="IM147" s="280"/>
      <c r="IN147" s="280"/>
      <c r="IO147" s="280"/>
      <c r="IP147" s="280"/>
      <c r="IQ147" s="280"/>
    </row>
    <row r="148" spans="1:251" s="270" customFormat="1" ht="24.75" customHeight="1">
      <c r="A148" s="933"/>
      <c r="B148" s="292" t="s">
        <v>437</v>
      </c>
      <c r="C148" s="272"/>
      <c r="D148" s="591"/>
      <c r="E148" s="288"/>
      <c r="F148" s="288"/>
      <c r="G148" s="288"/>
      <c r="H148" s="293"/>
      <c r="I148" s="288"/>
      <c r="J148" s="288"/>
      <c r="K148" s="288"/>
      <c r="L148" s="288"/>
      <c r="M148" s="288"/>
      <c r="N148" s="288"/>
      <c r="O148" s="288"/>
      <c r="P148" s="290"/>
      <c r="Q148" s="290"/>
      <c r="R148" s="290"/>
      <c r="S148" s="294"/>
      <c r="T148" s="290"/>
      <c r="U148" s="290"/>
      <c r="V148" s="290"/>
      <c r="W148" s="290"/>
      <c r="X148" s="290"/>
      <c r="Y148" s="290"/>
      <c r="Z148" s="291"/>
      <c r="AA148" s="278">
        <f t="shared" si="20"/>
        <v>0</v>
      </c>
      <c r="AB148" s="280"/>
      <c r="AC148" s="280"/>
      <c r="AD148" s="280"/>
      <c r="AE148" s="280"/>
      <c r="AF148" s="280"/>
      <c r="AG148" s="280"/>
      <c r="AH148" s="280"/>
      <c r="AI148" s="280"/>
      <c r="AJ148" s="280"/>
      <c r="AK148" s="280"/>
      <c r="AL148" s="280"/>
      <c r="AM148" s="280"/>
      <c r="AN148" s="280"/>
      <c r="AO148" s="280"/>
      <c r="AP148" s="280"/>
      <c r="AQ148" s="280"/>
      <c r="AR148" s="280"/>
      <c r="AS148" s="280"/>
      <c r="AT148" s="280"/>
      <c r="AU148" s="280"/>
      <c r="AV148" s="280"/>
      <c r="AW148" s="280"/>
      <c r="AX148" s="280"/>
      <c r="AY148" s="280"/>
      <c r="AZ148" s="280"/>
      <c r="BA148" s="280"/>
      <c r="BB148" s="280"/>
      <c r="BC148" s="280"/>
      <c r="BD148" s="280"/>
      <c r="BE148" s="280"/>
      <c r="BF148" s="280"/>
      <c r="BG148" s="280"/>
      <c r="BH148" s="280"/>
      <c r="BI148" s="280"/>
      <c r="BJ148" s="280"/>
      <c r="BK148" s="280"/>
      <c r="BL148" s="280"/>
      <c r="BM148" s="280"/>
      <c r="BN148" s="280"/>
      <c r="BO148" s="280"/>
      <c r="BP148" s="280"/>
      <c r="BQ148" s="280"/>
      <c r="BR148" s="280"/>
      <c r="BS148" s="280"/>
      <c r="BT148" s="280"/>
      <c r="BU148" s="280"/>
      <c r="BV148" s="280"/>
      <c r="BW148" s="280"/>
      <c r="BX148" s="280"/>
      <c r="BY148" s="280"/>
      <c r="BZ148" s="280"/>
      <c r="CA148" s="280"/>
      <c r="CB148" s="280"/>
      <c r="CC148" s="280"/>
      <c r="CD148" s="280"/>
      <c r="CE148" s="280"/>
      <c r="CF148" s="280"/>
      <c r="CG148" s="280"/>
      <c r="CH148" s="280"/>
      <c r="CI148" s="280"/>
      <c r="CJ148" s="280"/>
      <c r="CK148" s="280"/>
      <c r="CL148" s="280"/>
      <c r="CM148" s="280"/>
      <c r="CN148" s="280"/>
      <c r="CO148" s="280"/>
      <c r="CP148" s="280"/>
      <c r="CQ148" s="280"/>
      <c r="CR148" s="280"/>
      <c r="CS148" s="280"/>
      <c r="CT148" s="280"/>
      <c r="CU148" s="280"/>
      <c r="CV148" s="280"/>
      <c r="CW148" s="280"/>
      <c r="CX148" s="280"/>
      <c r="CY148" s="280"/>
      <c r="CZ148" s="280"/>
      <c r="DA148" s="280"/>
      <c r="DB148" s="280"/>
      <c r="DC148" s="280"/>
      <c r="DD148" s="280"/>
      <c r="DE148" s="280"/>
      <c r="DF148" s="280"/>
      <c r="DG148" s="280"/>
      <c r="DH148" s="280"/>
      <c r="DI148" s="280"/>
      <c r="DJ148" s="280"/>
      <c r="DK148" s="280"/>
      <c r="DL148" s="280"/>
      <c r="DM148" s="280"/>
      <c r="DN148" s="280"/>
      <c r="DO148" s="280"/>
      <c r="DP148" s="280"/>
      <c r="DQ148" s="280"/>
      <c r="DR148" s="280"/>
      <c r="DS148" s="280"/>
      <c r="DT148" s="280"/>
      <c r="DU148" s="280"/>
      <c r="DV148" s="280"/>
      <c r="DW148" s="280"/>
      <c r="DX148" s="280"/>
      <c r="DY148" s="280"/>
      <c r="DZ148" s="280"/>
      <c r="EA148" s="280"/>
      <c r="EB148" s="280"/>
      <c r="EC148" s="280"/>
      <c r="ED148" s="280"/>
      <c r="EE148" s="280"/>
      <c r="EF148" s="280"/>
      <c r="EG148" s="280"/>
      <c r="EH148" s="280"/>
      <c r="EI148" s="280"/>
      <c r="EJ148" s="280"/>
      <c r="EK148" s="280"/>
      <c r="EL148" s="280"/>
      <c r="EM148" s="280"/>
      <c r="EN148" s="280"/>
      <c r="EO148" s="280"/>
      <c r="EP148" s="280"/>
      <c r="EQ148" s="280"/>
      <c r="ER148" s="280"/>
      <c r="ES148" s="280"/>
      <c r="ET148" s="280"/>
      <c r="EU148" s="280"/>
      <c r="EV148" s="280"/>
      <c r="EW148" s="280"/>
      <c r="EX148" s="280"/>
      <c r="EY148" s="280"/>
      <c r="EZ148" s="280"/>
      <c r="FA148" s="280"/>
      <c r="FB148" s="280"/>
      <c r="FC148" s="280"/>
      <c r="FD148" s="280"/>
      <c r="FE148" s="280"/>
      <c r="FF148" s="280"/>
      <c r="FG148" s="280"/>
      <c r="FH148" s="280"/>
      <c r="FI148" s="280"/>
      <c r="FJ148" s="280"/>
      <c r="FK148" s="280"/>
      <c r="FL148" s="280"/>
      <c r="FM148" s="280"/>
      <c r="FN148" s="280"/>
      <c r="FO148" s="280"/>
      <c r="FP148" s="280"/>
      <c r="FQ148" s="280"/>
      <c r="FR148" s="280"/>
      <c r="FS148" s="280"/>
      <c r="FT148" s="280"/>
      <c r="FU148" s="280"/>
      <c r="FV148" s="280"/>
      <c r="FW148" s="280"/>
      <c r="FX148" s="280"/>
      <c r="FY148" s="280"/>
      <c r="FZ148" s="280"/>
      <c r="GA148" s="280"/>
      <c r="GB148" s="280"/>
      <c r="GC148" s="280"/>
      <c r="GD148" s="280"/>
      <c r="GE148" s="280"/>
      <c r="GF148" s="280"/>
      <c r="GG148" s="280"/>
      <c r="GH148" s="280"/>
      <c r="GI148" s="280"/>
      <c r="GJ148" s="280"/>
      <c r="GK148" s="280"/>
      <c r="GL148" s="280"/>
      <c r="GM148" s="280"/>
      <c r="GN148" s="280"/>
      <c r="GO148" s="280"/>
      <c r="GP148" s="280"/>
      <c r="GQ148" s="280"/>
      <c r="GR148" s="280"/>
      <c r="GS148" s="280"/>
      <c r="GT148" s="280"/>
      <c r="GU148" s="280"/>
      <c r="GV148" s="280"/>
      <c r="GW148" s="280"/>
      <c r="GX148" s="280"/>
      <c r="GY148" s="280"/>
      <c r="GZ148" s="280"/>
      <c r="HA148" s="280"/>
      <c r="HB148" s="280"/>
      <c r="HC148" s="280"/>
      <c r="HD148" s="280"/>
      <c r="HE148" s="280"/>
      <c r="HF148" s="280"/>
      <c r="HG148" s="280"/>
      <c r="HH148" s="280"/>
      <c r="HI148" s="280"/>
      <c r="HJ148" s="280"/>
      <c r="HK148" s="280"/>
      <c r="HL148" s="280"/>
      <c r="HM148" s="280"/>
      <c r="HN148" s="280"/>
      <c r="HO148" s="280"/>
      <c r="HP148" s="280"/>
      <c r="HQ148" s="280"/>
      <c r="HR148" s="280"/>
      <c r="HS148" s="280"/>
      <c r="HT148" s="280"/>
      <c r="HU148" s="280"/>
      <c r="HV148" s="280"/>
      <c r="HW148" s="280"/>
      <c r="HX148" s="280"/>
      <c r="HY148" s="280"/>
      <c r="HZ148" s="280"/>
      <c r="IA148" s="280"/>
      <c r="IB148" s="280"/>
      <c r="IC148" s="280"/>
      <c r="ID148" s="280"/>
      <c r="IE148" s="280"/>
      <c r="IF148" s="280"/>
      <c r="IG148" s="280"/>
      <c r="IH148" s="280"/>
      <c r="II148" s="280"/>
      <c r="IJ148" s="280"/>
      <c r="IK148" s="280"/>
      <c r="IL148" s="280"/>
      <c r="IM148" s="280"/>
      <c r="IN148" s="280"/>
      <c r="IO148" s="280"/>
      <c r="IP148" s="280"/>
      <c r="IQ148" s="280"/>
    </row>
    <row r="149" spans="1:251" s="270" customFormat="1" ht="70.5" customHeight="1">
      <c r="A149" s="933"/>
      <c r="B149" s="292" t="s">
        <v>438</v>
      </c>
      <c r="C149" s="272">
        <f>SUM(E149:O149)</f>
        <v>1</v>
      </c>
      <c r="D149" s="591">
        <v>444783</v>
      </c>
      <c r="E149" s="288"/>
      <c r="F149" s="288"/>
      <c r="G149" s="288"/>
      <c r="H149" s="293"/>
      <c r="I149" s="288"/>
      <c r="J149" s="288"/>
      <c r="K149" s="288"/>
      <c r="L149" s="288">
        <v>1</v>
      </c>
      <c r="M149" s="288"/>
      <c r="N149" s="288"/>
      <c r="O149" s="288"/>
      <c r="P149" s="290">
        <f>$D$149*E149</f>
        <v>0</v>
      </c>
      <c r="Q149" s="290">
        <f aca="true" t="shared" si="21" ref="Q149:Y149">$D$149*F149</f>
        <v>0</v>
      </c>
      <c r="R149" s="290">
        <f t="shared" si="21"/>
        <v>0</v>
      </c>
      <c r="S149" s="290">
        <f t="shared" si="21"/>
        <v>0</v>
      </c>
      <c r="T149" s="290">
        <f t="shared" si="21"/>
        <v>0</v>
      </c>
      <c r="U149" s="290">
        <f t="shared" si="21"/>
        <v>0</v>
      </c>
      <c r="V149" s="290">
        <f t="shared" si="21"/>
        <v>0</v>
      </c>
      <c r="W149" s="290">
        <f>$D$149*L149</f>
        <v>444783</v>
      </c>
      <c r="X149" s="290">
        <f t="shared" si="21"/>
        <v>0</v>
      </c>
      <c r="Y149" s="290">
        <f t="shared" si="21"/>
        <v>0</v>
      </c>
      <c r="Z149" s="291"/>
      <c r="AA149" s="278">
        <f t="shared" si="20"/>
        <v>444783</v>
      </c>
      <c r="AB149" s="280"/>
      <c r="AC149" s="280"/>
      <c r="AD149" s="280"/>
      <c r="AE149" s="280"/>
      <c r="AF149" s="280"/>
      <c r="AG149" s="280"/>
      <c r="AH149" s="280"/>
      <c r="AI149" s="280"/>
      <c r="AJ149" s="280"/>
      <c r="AK149" s="280"/>
      <c r="AL149" s="280"/>
      <c r="AM149" s="280"/>
      <c r="AN149" s="280"/>
      <c r="AO149" s="280"/>
      <c r="AP149" s="280"/>
      <c r="AQ149" s="280"/>
      <c r="AR149" s="280"/>
      <c r="AS149" s="280"/>
      <c r="AT149" s="280"/>
      <c r="AU149" s="280"/>
      <c r="AV149" s="280"/>
      <c r="AW149" s="280"/>
      <c r="AX149" s="280"/>
      <c r="AY149" s="280"/>
      <c r="AZ149" s="280"/>
      <c r="BA149" s="280"/>
      <c r="BB149" s="280"/>
      <c r="BC149" s="280"/>
      <c r="BD149" s="280"/>
      <c r="BE149" s="280"/>
      <c r="BF149" s="280"/>
      <c r="BG149" s="280"/>
      <c r="BH149" s="280"/>
      <c r="BI149" s="280"/>
      <c r="BJ149" s="280"/>
      <c r="BK149" s="280"/>
      <c r="BL149" s="280"/>
      <c r="BM149" s="280"/>
      <c r="BN149" s="280"/>
      <c r="BO149" s="280"/>
      <c r="BP149" s="280"/>
      <c r="BQ149" s="280"/>
      <c r="BR149" s="280"/>
      <c r="BS149" s="280"/>
      <c r="BT149" s="280"/>
      <c r="BU149" s="280"/>
      <c r="BV149" s="280"/>
      <c r="BW149" s="280"/>
      <c r="BX149" s="280"/>
      <c r="BY149" s="280"/>
      <c r="BZ149" s="280"/>
      <c r="CA149" s="280"/>
      <c r="CB149" s="280"/>
      <c r="CC149" s="280"/>
      <c r="CD149" s="280"/>
      <c r="CE149" s="280"/>
      <c r="CF149" s="280"/>
      <c r="CG149" s="280"/>
      <c r="CH149" s="280"/>
      <c r="CI149" s="280"/>
      <c r="CJ149" s="280"/>
      <c r="CK149" s="280"/>
      <c r="CL149" s="280"/>
      <c r="CM149" s="280"/>
      <c r="CN149" s="280"/>
      <c r="CO149" s="280"/>
      <c r="CP149" s="280"/>
      <c r="CQ149" s="280"/>
      <c r="CR149" s="280"/>
      <c r="CS149" s="280"/>
      <c r="CT149" s="280"/>
      <c r="CU149" s="280"/>
      <c r="CV149" s="280"/>
      <c r="CW149" s="280"/>
      <c r="CX149" s="280"/>
      <c r="CY149" s="280"/>
      <c r="CZ149" s="280"/>
      <c r="DA149" s="280"/>
      <c r="DB149" s="280"/>
      <c r="DC149" s="280"/>
      <c r="DD149" s="280"/>
      <c r="DE149" s="280"/>
      <c r="DF149" s="280"/>
      <c r="DG149" s="280"/>
      <c r="DH149" s="280"/>
      <c r="DI149" s="280"/>
      <c r="DJ149" s="280"/>
      <c r="DK149" s="280"/>
      <c r="DL149" s="280"/>
      <c r="DM149" s="280"/>
      <c r="DN149" s="280"/>
      <c r="DO149" s="280"/>
      <c r="DP149" s="280"/>
      <c r="DQ149" s="280"/>
      <c r="DR149" s="280"/>
      <c r="DS149" s="280"/>
      <c r="DT149" s="280"/>
      <c r="DU149" s="280"/>
      <c r="DV149" s="280"/>
      <c r="DW149" s="280"/>
      <c r="DX149" s="280"/>
      <c r="DY149" s="280"/>
      <c r="DZ149" s="280"/>
      <c r="EA149" s="280"/>
      <c r="EB149" s="280"/>
      <c r="EC149" s="280"/>
      <c r="ED149" s="280"/>
      <c r="EE149" s="280"/>
      <c r="EF149" s="280"/>
      <c r="EG149" s="280"/>
      <c r="EH149" s="280"/>
      <c r="EI149" s="280"/>
      <c r="EJ149" s="280"/>
      <c r="EK149" s="280"/>
      <c r="EL149" s="280"/>
      <c r="EM149" s="280"/>
      <c r="EN149" s="280"/>
      <c r="EO149" s="280"/>
      <c r="EP149" s="280"/>
      <c r="EQ149" s="280"/>
      <c r="ER149" s="280"/>
      <c r="ES149" s="280"/>
      <c r="ET149" s="280"/>
      <c r="EU149" s="280"/>
      <c r="EV149" s="280"/>
      <c r="EW149" s="280"/>
      <c r="EX149" s="280"/>
      <c r="EY149" s="280"/>
      <c r="EZ149" s="280"/>
      <c r="FA149" s="280"/>
      <c r="FB149" s="280"/>
      <c r="FC149" s="280"/>
      <c r="FD149" s="280"/>
      <c r="FE149" s="280"/>
      <c r="FF149" s="280"/>
      <c r="FG149" s="280"/>
      <c r="FH149" s="280"/>
      <c r="FI149" s="280"/>
      <c r="FJ149" s="280"/>
      <c r="FK149" s="280"/>
      <c r="FL149" s="280"/>
      <c r="FM149" s="280"/>
      <c r="FN149" s="280"/>
      <c r="FO149" s="280"/>
      <c r="FP149" s="280"/>
      <c r="FQ149" s="280"/>
      <c r="FR149" s="280"/>
      <c r="FS149" s="280"/>
      <c r="FT149" s="280"/>
      <c r="FU149" s="280"/>
      <c r="FV149" s="280"/>
      <c r="FW149" s="280"/>
      <c r="FX149" s="280"/>
      <c r="FY149" s="280"/>
      <c r="FZ149" s="280"/>
      <c r="GA149" s="280"/>
      <c r="GB149" s="280"/>
      <c r="GC149" s="280"/>
      <c r="GD149" s="280"/>
      <c r="GE149" s="280"/>
      <c r="GF149" s="280"/>
      <c r="GG149" s="280"/>
      <c r="GH149" s="280"/>
      <c r="GI149" s="280"/>
      <c r="GJ149" s="280"/>
      <c r="GK149" s="280"/>
      <c r="GL149" s="280"/>
      <c r="GM149" s="280"/>
      <c r="GN149" s="280"/>
      <c r="GO149" s="280"/>
      <c r="GP149" s="280"/>
      <c r="GQ149" s="280"/>
      <c r="GR149" s="280"/>
      <c r="GS149" s="280"/>
      <c r="GT149" s="280"/>
      <c r="GU149" s="280"/>
      <c r="GV149" s="280"/>
      <c r="GW149" s="280"/>
      <c r="GX149" s="280"/>
      <c r="GY149" s="280"/>
      <c r="GZ149" s="280"/>
      <c r="HA149" s="280"/>
      <c r="HB149" s="280"/>
      <c r="HC149" s="280"/>
      <c r="HD149" s="280"/>
      <c r="HE149" s="280"/>
      <c r="HF149" s="280"/>
      <c r="HG149" s="280"/>
      <c r="HH149" s="280"/>
      <c r="HI149" s="280"/>
      <c r="HJ149" s="280"/>
      <c r="HK149" s="280"/>
      <c r="HL149" s="280"/>
      <c r="HM149" s="280"/>
      <c r="HN149" s="280"/>
      <c r="HO149" s="280"/>
      <c r="HP149" s="280"/>
      <c r="HQ149" s="280"/>
      <c r="HR149" s="280"/>
      <c r="HS149" s="280"/>
      <c r="HT149" s="280"/>
      <c r="HU149" s="280"/>
      <c r="HV149" s="280"/>
      <c r="HW149" s="280"/>
      <c r="HX149" s="280"/>
      <c r="HY149" s="280"/>
      <c r="HZ149" s="280"/>
      <c r="IA149" s="280"/>
      <c r="IB149" s="280"/>
      <c r="IC149" s="280"/>
      <c r="ID149" s="280"/>
      <c r="IE149" s="280"/>
      <c r="IF149" s="280"/>
      <c r="IG149" s="280"/>
      <c r="IH149" s="280"/>
      <c r="II149" s="280"/>
      <c r="IJ149" s="280"/>
      <c r="IK149" s="280"/>
      <c r="IL149" s="280"/>
      <c r="IM149" s="280"/>
      <c r="IN149" s="280"/>
      <c r="IO149" s="280"/>
      <c r="IP149" s="280"/>
      <c r="IQ149" s="280"/>
    </row>
    <row r="150" spans="1:251" s="270" customFormat="1" ht="24.75" customHeight="1">
      <c r="A150" s="933"/>
      <c r="B150" s="292" t="s">
        <v>439</v>
      </c>
      <c r="C150" s="272"/>
      <c r="D150" s="591"/>
      <c r="E150" s="288"/>
      <c r="F150" s="288"/>
      <c r="G150" s="288"/>
      <c r="H150" s="293"/>
      <c r="I150" s="288"/>
      <c r="J150" s="288"/>
      <c r="K150" s="288"/>
      <c r="L150" s="288"/>
      <c r="M150" s="288"/>
      <c r="N150" s="288"/>
      <c r="O150" s="288"/>
      <c r="P150" s="290"/>
      <c r="Q150" s="290"/>
      <c r="R150" s="290"/>
      <c r="S150" s="294"/>
      <c r="T150" s="290"/>
      <c r="U150" s="290"/>
      <c r="V150" s="290"/>
      <c r="W150" s="290"/>
      <c r="X150" s="290"/>
      <c r="Y150" s="290"/>
      <c r="Z150" s="291"/>
      <c r="AA150" s="278">
        <f t="shared" si="20"/>
        <v>0</v>
      </c>
      <c r="AB150" s="280"/>
      <c r="AC150" s="280"/>
      <c r="AD150" s="280"/>
      <c r="AE150" s="280"/>
      <c r="AF150" s="280"/>
      <c r="AG150" s="280"/>
      <c r="AH150" s="280"/>
      <c r="AI150" s="280"/>
      <c r="AJ150" s="280"/>
      <c r="AK150" s="280"/>
      <c r="AL150" s="280"/>
      <c r="AM150" s="280"/>
      <c r="AN150" s="280"/>
      <c r="AO150" s="280"/>
      <c r="AP150" s="280"/>
      <c r="AQ150" s="280"/>
      <c r="AR150" s="280"/>
      <c r="AS150" s="280"/>
      <c r="AT150" s="280"/>
      <c r="AU150" s="280"/>
      <c r="AV150" s="280"/>
      <c r="AW150" s="280"/>
      <c r="AX150" s="280"/>
      <c r="AY150" s="280"/>
      <c r="AZ150" s="280"/>
      <c r="BA150" s="280"/>
      <c r="BB150" s="280"/>
      <c r="BC150" s="280"/>
      <c r="BD150" s="280"/>
      <c r="BE150" s="280"/>
      <c r="BF150" s="280"/>
      <c r="BG150" s="280"/>
      <c r="BH150" s="280"/>
      <c r="BI150" s="280"/>
      <c r="BJ150" s="280"/>
      <c r="BK150" s="280"/>
      <c r="BL150" s="280"/>
      <c r="BM150" s="280"/>
      <c r="BN150" s="280"/>
      <c r="BO150" s="280"/>
      <c r="BP150" s="280"/>
      <c r="BQ150" s="280"/>
      <c r="BR150" s="280"/>
      <c r="BS150" s="280"/>
      <c r="BT150" s="280"/>
      <c r="BU150" s="280"/>
      <c r="BV150" s="280"/>
      <c r="BW150" s="280"/>
      <c r="BX150" s="280"/>
      <c r="BY150" s="280"/>
      <c r="BZ150" s="280"/>
      <c r="CA150" s="280"/>
      <c r="CB150" s="280"/>
      <c r="CC150" s="280"/>
      <c r="CD150" s="280"/>
      <c r="CE150" s="280"/>
      <c r="CF150" s="280"/>
      <c r="CG150" s="280"/>
      <c r="CH150" s="280"/>
      <c r="CI150" s="280"/>
      <c r="CJ150" s="280"/>
      <c r="CK150" s="280"/>
      <c r="CL150" s="280"/>
      <c r="CM150" s="280"/>
      <c r="CN150" s="280"/>
      <c r="CO150" s="280"/>
      <c r="CP150" s="280"/>
      <c r="CQ150" s="280"/>
      <c r="CR150" s="280"/>
      <c r="CS150" s="280"/>
      <c r="CT150" s="280"/>
      <c r="CU150" s="280"/>
      <c r="CV150" s="280"/>
      <c r="CW150" s="280"/>
      <c r="CX150" s="280"/>
      <c r="CY150" s="280"/>
      <c r="CZ150" s="280"/>
      <c r="DA150" s="280"/>
      <c r="DB150" s="280"/>
      <c r="DC150" s="280"/>
      <c r="DD150" s="280"/>
      <c r="DE150" s="280"/>
      <c r="DF150" s="280"/>
      <c r="DG150" s="280"/>
      <c r="DH150" s="280"/>
      <c r="DI150" s="280"/>
      <c r="DJ150" s="280"/>
      <c r="DK150" s="280"/>
      <c r="DL150" s="280"/>
      <c r="DM150" s="280"/>
      <c r="DN150" s="280"/>
      <c r="DO150" s="280"/>
      <c r="DP150" s="280"/>
      <c r="DQ150" s="280"/>
      <c r="DR150" s="280"/>
      <c r="DS150" s="280"/>
      <c r="DT150" s="280"/>
      <c r="DU150" s="280"/>
      <c r="DV150" s="280"/>
      <c r="DW150" s="280"/>
      <c r="DX150" s="280"/>
      <c r="DY150" s="280"/>
      <c r="DZ150" s="280"/>
      <c r="EA150" s="280"/>
      <c r="EB150" s="280"/>
      <c r="EC150" s="280"/>
      <c r="ED150" s="280"/>
      <c r="EE150" s="280"/>
      <c r="EF150" s="280"/>
      <c r="EG150" s="280"/>
      <c r="EH150" s="280"/>
      <c r="EI150" s="280"/>
      <c r="EJ150" s="280"/>
      <c r="EK150" s="280"/>
      <c r="EL150" s="280"/>
      <c r="EM150" s="280"/>
      <c r="EN150" s="280"/>
      <c r="EO150" s="280"/>
      <c r="EP150" s="280"/>
      <c r="EQ150" s="280"/>
      <c r="ER150" s="280"/>
      <c r="ES150" s="280"/>
      <c r="ET150" s="280"/>
      <c r="EU150" s="280"/>
      <c r="EV150" s="280"/>
      <c r="EW150" s="280"/>
      <c r="EX150" s="280"/>
      <c r="EY150" s="280"/>
      <c r="EZ150" s="280"/>
      <c r="FA150" s="280"/>
      <c r="FB150" s="280"/>
      <c r="FC150" s="280"/>
      <c r="FD150" s="280"/>
      <c r="FE150" s="280"/>
      <c r="FF150" s="280"/>
      <c r="FG150" s="280"/>
      <c r="FH150" s="280"/>
      <c r="FI150" s="280"/>
      <c r="FJ150" s="280"/>
      <c r="FK150" s="280"/>
      <c r="FL150" s="280"/>
      <c r="FM150" s="280"/>
      <c r="FN150" s="280"/>
      <c r="FO150" s="280"/>
      <c r="FP150" s="280"/>
      <c r="FQ150" s="280"/>
      <c r="FR150" s="280"/>
      <c r="FS150" s="280"/>
      <c r="FT150" s="280"/>
      <c r="FU150" s="280"/>
      <c r="FV150" s="280"/>
      <c r="FW150" s="280"/>
      <c r="FX150" s="280"/>
      <c r="FY150" s="280"/>
      <c r="FZ150" s="280"/>
      <c r="GA150" s="280"/>
      <c r="GB150" s="280"/>
      <c r="GC150" s="280"/>
      <c r="GD150" s="280"/>
      <c r="GE150" s="280"/>
      <c r="GF150" s="280"/>
      <c r="GG150" s="280"/>
      <c r="GH150" s="280"/>
      <c r="GI150" s="280"/>
      <c r="GJ150" s="280"/>
      <c r="GK150" s="280"/>
      <c r="GL150" s="280"/>
      <c r="GM150" s="280"/>
      <c r="GN150" s="280"/>
      <c r="GO150" s="280"/>
      <c r="GP150" s="280"/>
      <c r="GQ150" s="280"/>
      <c r="GR150" s="280"/>
      <c r="GS150" s="280"/>
      <c r="GT150" s="280"/>
      <c r="GU150" s="280"/>
      <c r="GV150" s="280"/>
      <c r="GW150" s="280"/>
      <c r="GX150" s="280"/>
      <c r="GY150" s="280"/>
      <c r="GZ150" s="280"/>
      <c r="HA150" s="280"/>
      <c r="HB150" s="280"/>
      <c r="HC150" s="280"/>
      <c r="HD150" s="280"/>
      <c r="HE150" s="280"/>
      <c r="HF150" s="280"/>
      <c r="HG150" s="280"/>
      <c r="HH150" s="280"/>
      <c r="HI150" s="280"/>
      <c r="HJ150" s="280"/>
      <c r="HK150" s="280"/>
      <c r="HL150" s="280"/>
      <c r="HM150" s="280"/>
      <c r="HN150" s="280"/>
      <c r="HO150" s="280"/>
      <c r="HP150" s="280"/>
      <c r="HQ150" s="280"/>
      <c r="HR150" s="280"/>
      <c r="HS150" s="280"/>
      <c r="HT150" s="280"/>
      <c r="HU150" s="280"/>
      <c r="HV150" s="280"/>
      <c r="HW150" s="280"/>
      <c r="HX150" s="280"/>
      <c r="HY150" s="280"/>
      <c r="HZ150" s="280"/>
      <c r="IA150" s="280"/>
      <c r="IB150" s="280"/>
      <c r="IC150" s="280"/>
      <c r="ID150" s="280"/>
      <c r="IE150" s="280"/>
      <c r="IF150" s="280"/>
      <c r="IG150" s="280"/>
      <c r="IH150" s="280"/>
      <c r="II150" s="280"/>
      <c r="IJ150" s="280"/>
      <c r="IK150" s="280"/>
      <c r="IL150" s="280"/>
      <c r="IM150" s="280"/>
      <c r="IN150" s="280"/>
      <c r="IO150" s="280"/>
      <c r="IP150" s="280"/>
      <c r="IQ150" s="280"/>
    </row>
    <row r="151" spans="1:251" s="270" customFormat="1" ht="24.75" customHeight="1">
      <c r="A151" s="933"/>
      <c r="B151" s="292" t="s">
        <v>440</v>
      </c>
      <c r="C151" s="272"/>
      <c r="D151" s="591"/>
      <c r="E151" s="288"/>
      <c r="F151" s="288"/>
      <c r="G151" s="288"/>
      <c r="H151" s="293"/>
      <c r="I151" s="288"/>
      <c r="J151" s="288"/>
      <c r="K151" s="288"/>
      <c r="L151" s="288"/>
      <c r="M151" s="288"/>
      <c r="N151" s="288"/>
      <c r="O151" s="288"/>
      <c r="P151" s="290"/>
      <c r="Q151" s="290"/>
      <c r="R151" s="290"/>
      <c r="S151" s="294"/>
      <c r="T151" s="290"/>
      <c r="U151" s="290"/>
      <c r="V151" s="290"/>
      <c r="W151" s="290"/>
      <c r="X151" s="290"/>
      <c r="Y151" s="290"/>
      <c r="Z151" s="291"/>
      <c r="AA151" s="278">
        <f t="shared" si="20"/>
        <v>0</v>
      </c>
      <c r="AB151" s="280"/>
      <c r="AC151" s="280"/>
      <c r="AD151" s="280"/>
      <c r="AE151" s="280"/>
      <c r="AF151" s="280"/>
      <c r="AG151" s="280"/>
      <c r="AH151" s="280"/>
      <c r="AI151" s="280"/>
      <c r="AJ151" s="280"/>
      <c r="AK151" s="280"/>
      <c r="AL151" s="280"/>
      <c r="AM151" s="280"/>
      <c r="AN151" s="280"/>
      <c r="AO151" s="280"/>
      <c r="AP151" s="280"/>
      <c r="AQ151" s="280"/>
      <c r="AR151" s="280"/>
      <c r="AS151" s="280"/>
      <c r="AT151" s="280"/>
      <c r="AU151" s="280"/>
      <c r="AV151" s="280"/>
      <c r="AW151" s="280"/>
      <c r="AX151" s="280"/>
      <c r="AY151" s="280"/>
      <c r="AZ151" s="280"/>
      <c r="BA151" s="280"/>
      <c r="BB151" s="280"/>
      <c r="BC151" s="280"/>
      <c r="BD151" s="280"/>
      <c r="BE151" s="280"/>
      <c r="BF151" s="280"/>
      <c r="BG151" s="280"/>
      <c r="BH151" s="280"/>
      <c r="BI151" s="280"/>
      <c r="BJ151" s="280"/>
      <c r="BK151" s="280"/>
      <c r="BL151" s="280"/>
      <c r="BM151" s="280"/>
      <c r="BN151" s="280"/>
      <c r="BO151" s="280"/>
      <c r="BP151" s="280"/>
      <c r="BQ151" s="280"/>
      <c r="BR151" s="280"/>
      <c r="BS151" s="280"/>
      <c r="BT151" s="280"/>
      <c r="BU151" s="280"/>
      <c r="BV151" s="280"/>
      <c r="BW151" s="280"/>
      <c r="BX151" s="280"/>
      <c r="BY151" s="280"/>
      <c r="BZ151" s="280"/>
      <c r="CA151" s="280"/>
      <c r="CB151" s="280"/>
      <c r="CC151" s="280"/>
      <c r="CD151" s="280"/>
      <c r="CE151" s="280"/>
      <c r="CF151" s="280"/>
      <c r="CG151" s="280"/>
      <c r="CH151" s="280"/>
      <c r="CI151" s="280"/>
      <c r="CJ151" s="280"/>
      <c r="CK151" s="280"/>
      <c r="CL151" s="280"/>
      <c r="CM151" s="280"/>
      <c r="CN151" s="280"/>
      <c r="CO151" s="280"/>
      <c r="CP151" s="280"/>
      <c r="CQ151" s="280"/>
      <c r="CR151" s="280"/>
      <c r="CS151" s="280"/>
      <c r="CT151" s="280"/>
      <c r="CU151" s="280"/>
      <c r="CV151" s="280"/>
      <c r="CW151" s="280"/>
      <c r="CX151" s="280"/>
      <c r="CY151" s="280"/>
      <c r="CZ151" s="280"/>
      <c r="DA151" s="280"/>
      <c r="DB151" s="280"/>
      <c r="DC151" s="280"/>
      <c r="DD151" s="280"/>
      <c r="DE151" s="280"/>
      <c r="DF151" s="280"/>
      <c r="DG151" s="280"/>
      <c r="DH151" s="280"/>
      <c r="DI151" s="280"/>
      <c r="DJ151" s="280"/>
      <c r="DK151" s="280"/>
      <c r="DL151" s="280"/>
      <c r="DM151" s="280"/>
      <c r="DN151" s="280"/>
      <c r="DO151" s="280"/>
      <c r="DP151" s="280"/>
      <c r="DQ151" s="280"/>
      <c r="DR151" s="280"/>
      <c r="DS151" s="280"/>
      <c r="DT151" s="280"/>
      <c r="DU151" s="280"/>
      <c r="DV151" s="280"/>
      <c r="DW151" s="280"/>
      <c r="DX151" s="280"/>
      <c r="DY151" s="280"/>
      <c r="DZ151" s="280"/>
      <c r="EA151" s="280"/>
      <c r="EB151" s="280"/>
      <c r="EC151" s="280"/>
      <c r="ED151" s="280"/>
      <c r="EE151" s="280"/>
      <c r="EF151" s="280"/>
      <c r="EG151" s="280"/>
      <c r="EH151" s="280"/>
      <c r="EI151" s="280"/>
      <c r="EJ151" s="280"/>
      <c r="EK151" s="280"/>
      <c r="EL151" s="280"/>
      <c r="EM151" s="280"/>
      <c r="EN151" s="280"/>
      <c r="EO151" s="280"/>
      <c r="EP151" s="280"/>
      <c r="EQ151" s="280"/>
      <c r="ER151" s="280"/>
      <c r="ES151" s="280"/>
      <c r="ET151" s="280"/>
      <c r="EU151" s="280"/>
      <c r="EV151" s="280"/>
      <c r="EW151" s="280"/>
      <c r="EX151" s="280"/>
      <c r="EY151" s="280"/>
      <c r="EZ151" s="280"/>
      <c r="FA151" s="280"/>
      <c r="FB151" s="280"/>
      <c r="FC151" s="280"/>
      <c r="FD151" s="280"/>
      <c r="FE151" s="280"/>
      <c r="FF151" s="280"/>
      <c r="FG151" s="280"/>
      <c r="FH151" s="280"/>
      <c r="FI151" s="280"/>
      <c r="FJ151" s="280"/>
      <c r="FK151" s="280"/>
      <c r="FL151" s="280"/>
      <c r="FM151" s="280"/>
      <c r="FN151" s="280"/>
      <c r="FO151" s="280"/>
      <c r="FP151" s="280"/>
      <c r="FQ151" s="280"/>
      <c r="FR151" s="280"/>
      <c r="FS151" s="280"/>
      <c r="FT151" s="280"/>
      <c r="FU151" s="280"/>
      <c r="FV151" s="280"/>
      <c r="FW151" s="280"/>
      <c r="FX151" s="280"/>
      <c r="FY151" s="280"/>
      <c r="FZ151" s="280"/>
      <c r="GA151" s="280"/>
      <c r="GB151" s="280"/>
      <c r="GC151" s="280"/>
      <c r="GD151" s="280"/>
      <c r="GE151" s="280"/>
      <c r="GF151" s="280"/>
      <c r="GG151" s="280"/>
      <c r="GH151" s="280"/>
      <c r="GI151" s="280"/>
      <c r="GJ151" s="280"/>
      <c r="GK151" s="280"/>
      <c r="GL151" s="280"/>
      <c r="GM151" s="280"/>
      <c r="GN151" s="280"/>
      <c r="GO151" s="280"/>
      <c r="GP151" s="280"/>
      <c r="GQ151" s="280"/>
      <c r="GR151" s="280"/>
      <c r="GS151" s="280"/>
      <c r="GT151" s="280"/>
      <c r="GU151" s="280"/>
      <c r="GV151" s="280"/>
      <c r="GW151" s="280"/>
      <c r="GX151" s="280"/>
      <c r="GY151" s="280"/>
      <c r="GZ151" s="280"/>
      <c r="HA151" s="280"/>
      <c r="HB151" s="280"/>
      <c r="HC151" s="280"/>
      <c r="HD151" s="280"/>
      <c r="HE151" s="280"/>
      <c r="HF151" s="280"/>
      <c r="HG151" s="280"/>
      <c r="HH151" s="280"/>
      <c r="HI151" s="280"/>
      <c r="HJ151" s="280"/>
      <c r="HK151" s="280"/>
      <c r="HL151" s="280"/>
      <c r="HM151" s="280"/>
      <c r="HN151" s="280"/>
      <c r="HO151" s="280"/>
      <c r="HP151" s="280"/>
      <c r="HQ151" s="280"/>
      <c r="HR151" s="280"/>
      <c r="HS151" s="280"/>
      <c r="HT151" s="280"/>
      <c r="HU151" s="280"/>
      <c r="HV151" s="280"/>
      <c r="HW151" s="280"/>
      <c r="HX151" s="280"/>
      <c r="HY151" s="280"/>
      <c r="HZ151" s="280"/>
      <c r="IA151" s="280"/>
      <c r="IB151" s="280"/>
      <c r="IC151" s="280"/>
      <c r="ID151" s="280"/>
      <c r="IE151" s="280"/>
      <c r="IF151" s="280"/>
      <c r="IG151" s="280"/>
      <c r="IH151" s="280"/>
      <c r="II151" s="280"/>
      <c r="IJ151" s="280"/>
      <c r="IK151" s="280"/>
      <c r="IL151" s="280"/>
      <c r="IM151" s="280"/>
      <c r="IN151" s="280"/>
      <c r="IO151" s="280"/>
      <c r="IP151" s="280"/>
      <c r="IQ151" s="280"/>
    </row>
    <row r="152" spans="1:251" s="270" customFormat="1" ht="24.75" customHeight="1">
      <c r="A152" s="933"/>
      <c r="B152" s="292" t="s">
        <v>441</v>
      </c>
      <c r="C152" s="272"/>
      <c r="D152" s="591"/>
      <c r="E152" s="288"/>
      <c r="F152" s="288"/>
      <c r="G152" s="288"/>
      <c r="H152" s="293"/>
      <c r="I152" s="288"/>
      <c r="J152" s="288"/>
      <c r="K152" s="288"/>
      <c r="L152" s="288"/>
      <c r="M152" s="288"/>
      <c r="N152" s="288"/>
      <c r="O152" s="288"/>
      <c r="P152" s="290"/>
      <c r="Q152" s="290"/>
      <c r="R152" s="290"/>
      <c r="S152" s="294"/>
      <c r="T152" s="290"/>
      <c r="U152" s="290"/>
      <c r="V152" s="290"/>
      <c r="W152" s="290"/>
      <c r="X152" s="290"/>
      <c r="Y152" s="290"/>
      <c r="Z152" s="291"/>
      <c r="AA152" s="278">
        <f t="shared" si="20"/>
        <v>0</v>
      </c>
      <c r="AB152" s="280"/>
      <c r="AC152" s="280"/>
      <c r="AD152" s="280"/>
      <c r="AE152" s="280"/>
      <c r="AF152" s="280"/>
      <c r="AG152" s="280"/>
      <c r="AH152" s="280"/>
      <c r="AI152" s="280"/>
      <c r="AJ152" s="280"/>
      <c r="AK152" s="280"/>
      <c r="AL152" s="280"/>
      <c r="AM152" s="280"/>
      <c r="AN152" s="280"/>
      <c r="AO152" s="280"/>
      <c r="AP152" s="280"/>
      <c r="AQ152" s="280"/>
      <c r="AR152" s="280"/>
      <c r="AS152" s="280"/>
      <c r="AT152" s="280"/>
      <c r="AU152" s="280"/>
      <c r="AV152" s="280"/>
      <c r="AW152" s="280"/>
      <c r="AX152" s="280"/>
      <c r="AY152" s="280"/>
      <c r="AZ152" s="280"/>
      <c r="BA152" s="280"/>
      <c r="BB152" s="280"/>
      <c r="BC152" s="280"/>
      <c r="BD152" s="280"/>
      <c r="BE152" s="280"/>
      <c r="BF152" s="280"/>
      <c r="BG152" s="280"/>
      <c r="BH152" s="280"/>
      <c r="BI152" s="280"/>
      <c r="BJ152" s="280"/>
      <c r="BK152" s="280"/>
      <c r="BL152" s="280"/>
      <c r="BM152" s="280"/>
      <c r="BN152" s="280"/>
      <c r="BO152" s="280"/>
      <c r="BP152" s="280"/>
      <c r="BQ152" s="280"/>
      <c r="BR152" s="280"/>
      <c r="BS152" s="280"/>
      <c r="BT152" s="280"/>
      <c r="BU152" s="280"/>
      <c r="BV152" s="280"/>
      <c r="BW152" s="280"/>
      <c r="BX152" s="280"/>
      <c r="BY152" s="280"/>
      <c r="BZ152" s="280"/>
      <c r="CA152" s="280"/>
      <c r="CB152" s="280"/>
      <c r="CC152" s="280"/>
      <c r="CD152" s="280"/>
      <c r="CE152" s="280"/>
      <c r="CF152" s="280"/>
      <c r="CG152" s="280"/>
      <c r="CH152" s="280"/>
      <c r="CI152" s="280"/>
      <c r="CJ152" s="280"/>
      <c r="CK152" s="280"/>
      <c r="CL152" s="280"/>
      <c r="CM152" s="280"/>
      <c r="CN152" s="280"/>
      <c r="CO152" s="280"/>
      <c r="CP152" s="280"/>
      <c r="CQ152" s="280"/>
      <c r="CR152" s="280"/>
      <c r="CS152" s="280"/>
      <c r="CT152" s="280"/>
      <c r="CU152" s="280"/>
      <c r="CV152" s="280"/>
      <c r="CW152" s="280"/>
      <c r="CX152" s="280"/>
      <c r="CY152" s="280"/>
      <c r="CZ152" s="280"/>
      <c r="DA152" s="280"/>
      <c r="DB152" s="280"/>
      <c r="DC152" s="280"/>
      <c r="DD152" s="280"/>
      <c r="DE152" s="280"/>
      <c r="DF152" s="280"/>
      <c r="DG152" s="280"/>
      <c r="DH152" s="280"/>
      <c r="DI152" s="280"/>
      <c r="DJ152" s="280"/>
      <c r="DK152" s="280"/>
      <c r="DL152" s="280"/>
      <c r="DM152" s="280"/>
      <c r="DN152" s="280"/>
      <c r="DO152" s="280"/>
      <c r="DP152" s="280"/>
      <c r="DQ152" s="280"/>
      <c r="DR152" s="280"/>
      <c r="DS152" s="280"/>
      <c r="DT152" s="280"/>
      <c r="DU152" s="280"/>
      <c r="DV152" s="280"/>
      <c r="DW152" s="280"/>
      <c r="DX152" s="280"/>
      <c r="DY152" s="280"/>
      <c r="DZ152" s="280"/>
      <c r="EA152" s="280"/>
      <c r="EB152" s="280"/>
      <c r="EC152" s="280"/>
      <c r="ED152" s="280"/>
      <c r="EE152" s="280"/>
      <c r="EF152" s="280"/>
      <c r="EG152" s="280"/>
      <c r="EH152" s="280"/>
      <c r="EI152" s="280"/>
      <c r="EJ152" s="280"/>
      <c r="EK152" s="280"/>
      <c r="EL152" s="280"/>
      <c r="EM152" s="280"/>
      <c r="EN152" s="280"/>
      <c r="EO152" s="280"/>
      <c r="EP152" s="280"/>
      <c r="EQ152" s="280"/>
      <c r="ER152" s="280"/>
      <c r="ES152" s="280"/>
      <c r="ET152" s="280"/>
      <c r="EU152" s="280"/>
      <c r="EV152" s="280"/>
      <c r="EW152" s="280"/>
      <c r="EX152" s="280"/>
      <c r="EY152" s="280"/>
      <c r="EZ152" s="280"/>
      <c r="FA152" s="280"/>
      <c r="FB152" s="280"/>
      <c r="FC152" s="280"/>
      <c r="FD152" s="280"/>
      <c r="FE152" s="280"/>
      <c r="FF152" s="280"/>
      <c r="FG152" s="280"/>
      <c r="FH152" s="280"/>
      <c r="FI152" s="280"/>
      <c r="FJ152" s="280"/>
      <c r="FK152" s="280"/>
      <c r="FL152" s="280"/>
      <c r="FM152" s="280"/>
      <c r="FN152" s="280"/>
      <c r="FO152" s="280"/>
      <c r="FP152" s="280"/>
      <c r="FQ152" s="280"/>
      <c r="FR152" s="280"/>
      <c r="FS152" s="280"/>
      <c r="FT152" s="280"/>
      <c r="FU152" s="280"/>
      <c r="FV152" s="280"/>
      <c r="FW152" s="280"/>
      <c r="FX152" s="280"/>
      <c r="FY152" s="280"/>
      <c r="FZ152" s="280"/>
      <c r="GA152" s="280"/>
      <c r="GB152" s="280"/>
      <c r="GC152" s="280"/>
      <c r="GD152" s="280"/>
      <c r="GE152" s="280"/>
      <c r="GF152" s="280"/>
      <c r="GG152" s="280"/>
      <c r="GH152" s="280"/>
      <c r="GI152" s="280"/>
      <c r="GJ152" s="280"/>
      <c r="GK152" s="280"/>
      <c r="GL152" s="280"/>
      <c r="GM152" s="280"/>
      <c r="GN152" s="280"/>
      <c r="GO152" s="280"/>
      <c r="GP152" s="280"/>
      <c r="GQ152" s="280"/>
      <c r="GR152" s="280"/>
      <c r="GS152" s="280"/>
      <c r="GT152" s="280"/>
      <c r="GU152" s="280"/>
      <c r="GV152" s="280"/>
      <c r="GW152" s="280"/>
      <c r="GX152" s="280"/>
      <c r="GY152" s="280"/>
      <c r="GZ152" s="280"/>
      <c r="HA152" s="280"/>
      <c r="HB152" s="280"/>
      <c r="HC152" s="280"/>
      <c r="HD152" s="280"/>
      <c r="HE152" s="280"/>
      <c r="HF152" s="280"/>
      <c r="HG152" s="280"/>
      <c r="HH152" s="280"/>
      <c r="HI152" s="280"/>
      <c r="HJ152" s="280"/>
      <c r="HK152" s="280"/>
      <c r="HL152" s="280"/>
      <c r="HM152" s="280"/>
      <c r="HN152" s="280"/>
      <c r="HO152" s="280"/>
      <c r="HP152" s="280"/>
      <c r="HQ152" s="280"/>
      <c r="HR152" s="280"/>
      <c r="HS152" s="280"/>
      <c r="HT152" s="280"/>
      <c r="HU152" s="280"/>
      <c r="HV152" s="280"/>
      <c r="HW152" s="280"/>
      <c r="HX152" s="280"/>
      <c r="HY152" s="280"/>
      <c r="HZ152" s="280"/>
      <c r="IA152" s="280"/>
      <c r="IB152" s="280"/>
      <c r="IC152" s="280"/>
      <c r="ID152" s="280"/>
      <c r="IE152" s="280"/>
      <c r="IF152" s="280"/>
      <c r="IG152" s="280"/>
      <c r="IH152" s="280"/>
      <c r="II152" s="280"/>
      <c r="IJ152" s="280"/>
      <c r="IK152" s="280"/>
      <c r="IL152" s="280"/>
      <c r="IM152" s="280"/>
      <c r="IN152" s="280"/>
      <c r="IO152" s="280"/>
      <c r="IP152" s="280"/>
      <c r="IQ152" s="280"/>
    </row>
    <row r="153" spans="1:251" s="270" customFormat="1" ht="24.75" customHeight="1">
      <c r="A153" s="933"/>
      <c r="B153" s="292" t="s">
        <v>442</v>
      </c>
      <c r="C153" s="272"/>
      <c r="D153" s="591"/>
      <c r="E153" s="288"/>
      <c r="F153" s="288"/>
      <c r="G153" s="288"/>
      <c r="H153" s="293"/>
      <c r="I153" s="288"/>
      <c r="J153" s="288"/>
      <c r="K153" s="288"/>
      <c r="L153" s="288"/>
      <c r="M153" s="288"/>
      <c r="N153" s="288"/>
      <c r="O153" s="288"/>
      <c r="P153" s="290"/>
      <c r="Q153" s="290"/>
      <c r="R153" s="290"/>
      <c r="S153" s="294"/>
      <c r="T153" s="290"/>
      <c r="U153" s="290"/>
      <c r="V153" s="290"/>
      <c r="W153" s="290"/>
      <c r="X153" s="290"/>
      <c r="Y153" s="290"/>
      <c r="Z153" s="291"/>
      <c r="AA153" s="278">
        <f t="shared" si="20"/>
        <v>0</v>
      </c>
      <c r="AB153" s="280"/>
      <c r="AC153" s="280"/>
      <c r="AD153" s="280"/>
      <c r="AE153" s="280"/>
      <c r="AF153" s="280"/>
      <c r="AG153" s="280"/>
      <c r="AH153" s="280"/>
      <c r="AI153" s="280"/>
      <c r="AJ153" s="280"/>
      <c r="AK153" s="280"/>
      <c r="AL153" s="280"/>
      <c r="AM153" s="280"/>
      <c r="AN153" s="280"/>
      <c r="AO153" s="280"/>
      <c r="AP153" s="280"/>
      <c r="AQ153" s="280"/>
      <c r="AR153" s="280"/>
      <c r="AS153" s="280"/>
      <c r="AT153" s="280"/>
      <c r="AU153" s="280"/>
      <c r="AV153" s="280"/>
      <c r="AW153" s="280"/>
      <c r="AX153" s="280"/>
      <c r="AY153" s="280"/>
      <c r="AZ153" s="280"/>
      <c r="BA153" s="280"/>
      <c r="BB153" s="280"/>
      <c r="BC153" s="280"/>
      <c r="BD153" s="280"/>
      <c r="BE153" s="280"/>
      <c r="BF153" s="280"/>
      <c r="BG153" s="280"/>
      <c r="BH153" s="280"/>
      <c r="BI153" s="280"/>
      <c r="BJ153" s="280"/>
      <c r="BK153" s="280"/>
      <c r="BL153" s="280"/>
      <c r="BM153" s="280"/>
      <c r="BN153" s="280"/>
      <c r="BO153" s="280"/>
      <c r="BP153" s="280"/>
      <c r="BQ153" s="280"/>
      <c r="BR153" s="280"/>
      <c r="BS153" s="280"/>
      <c r="BT153" s="280"/>
      <c r="BU153" s="280"/>
      <c r="BV153" s="280"/>
      <c r="BW153" s="280"/>
      <c r="BX153" s="280"/>
      <c r="BY153" s="280"/>
      <c r="BZ153" s="280"/>
      <c r="CA153" s="280"/>
      <c r="CB153" s="280"/>
      <c r="CC153" s="280"/>
      <c r="CD153" s="280"/>
      <c r="CE153" s="280"/>
      <c r="CF153" s="280"/>
      <c r="CG153" s="280"/>
      <c r="CH153" s="280"/>
      <c r="CI153" s="280"/>
      <c r="CJ153" s="280"/>
      <c r="CK153" s="280"/>
      <c r="CL153" s="280"/>
      <c r="CM153" s="280"/>
      <c r="CN153" s="280"/>
      <c r="CO153" s="280"/>
      <c r="CP153" s="280"/>
      <c r="CQ153" s="280"/>
      <c r="CR153" s="280"/>
      <c r="CS153" s="280"/>
      <c r="CT153" s="280"/>
      <c r="CU153" s="280"/>
      <c r="CV153" s="280"/>
      <c r="CW153" s="280"/>
      <c r="CX153" s="280"/>
      <c r="CY153" s="280"/>
      <c r="CZ153" s="280"/>
      <c r="DA153" s="280"/>
      <c r="DB153" s="280"/>
      <c r="DC153" s="280"/>
      <c r="DD153" s="280"/>
      <c r="DE153" s="280"/>
      <c r="DF153" s="280"/>
      <c r="DG153" s="280"/>
      <c r="DH153" s="280"/>
      <c r="DI153" s="280"/>
      <c r="DJ153" s="280"/>
      <c r="DK153" s="280"/>
      <c r="DL153" s="280"/>
      <c r="DM153" s="280"/>
      <c r="DN153" s="280"/>
      <c r="DO153" s="280"/>
      <c r="DP153" s="280"/>
      <c r="DQ153" s="280"/>
      <c r="DR153" s="280"/>
      <c r="DS153" s="280"/>
      <c r="DT153" s="280"/>
      <c r="DU153" s="280"/>
      <c r="DV153" s="280"/>
      <c r="DW153" s="280"/>
      <c r="DX153" s="280"/>
      <c r="DY153" s="280"/>
      <c r="DZ153" s="280"/>
      <c r="EA153" s="280"/>
      <c r="EB153" s="280"/>
      <c r="EC153" s="280"/>
      <c r="ED153" s="280"/>
      <c r="EE153" s="280"/>
      <c r="EF153" s="280"/>
      <c r="EG153" s="280"/>
      <c r="EH153" s="280"/>
      <c r="EI153" s="280"/>
      <c r="EJ153" s="280"/>
      <c r="EK153" s="280"/>
      <c r="EL153" s="280"/>
      <c r="EM153" s="280"/>
      <c r="EN153" s="280"/>
      <c r="EO153" s="280"/>
      <c r="EP153" s="280"/>
      <c r="EQ153" s="280"/>
      <c r="ER153" s="280"/>
      <c r="ES153" s="280"/>
      <c r="ET153" s="280"/>
      <c r="EU153" s="280"/>
      <c r="EV153" s="280"/>
      <c r="EW153" s="280"/>
      <c r="EX153" s="280"/>
      <c r="EY153" s="280"/>
      <c r="EZ153" s="280"/>
      <c r="FA153" s="280"/>
      <c r="FB153" s="280"/>
      <c r="FC153" s="280"/>
      <c r="FD153" s="280"/>
      <c r="FE153" s="280"/>
      <c r="FF153" s="280"/>
      <c r="FG153" s="280"/>
      <c r="FH153" s="280"/>
      <c r="FI153" s="280"/>
      <c r="FJ153" s="280"/>
      <c r="FK153" s="280"/>
      <c r="FL153" s="280"/>
      <c r="FM153" s="280"/>
      <c r="FN153" s="280"/>
      <c r="FO153" s="280"/>
      <c r="FP153" s="280"/>
      <c r="FQ153" s="280"/>
      <c r="FR153" s="280"/>
      <c r="FS153" s="280"/>
      <c r="FT153" s="280"/>
      <c r="FU153" s="280"/>
      <c r="FV153" s="280"/>
      <c r="FW153" s="280"/>
      <c r="FX153" s="280"/>
      <c r="FY153" s="280"/>
      <c r="FZ153" s="280"/>
      <c r="GA153" s="280"/>
      <c r="GB153" s="280"/>
      <c r="GC153" s="280"/>
      <c r="GD153" s="280"/>
      <c r="GE153" s="280"/>
      <c r="GF153" s="280"/>
      <c r="GG153" s="280"/>
      <c r="GH153" s="280"/>
      <c r="GI153" s="280"/>
      <c r="GJ153" s="280"/>
      <c r="GK153" s="280"/>
      <c r="GL153" s="280"/>
      <c r="GM153" s="280"/>
      <c r="GN153" s="280"/>
      <c r="GO153" s="280"/>
      <c r="GP153" s="280"/>
      <c r="GQ153" s="280"/>
      <c r="GR153" s="280"/>
      <c r="GS153" s="280"/>
      <c r="GT153" s="280"/>
      <c r="GU153" s="280"/>
      <c r="GV153" s="280"/>
      <c r="GW153" s="280"/>
      <c r="GX153" s="280"/>
      <c r="GY153" s="280"/>
      <c r="GZ153" s="280"/>
      <c r="HA153" s="280"/>
      <c r="HB153" s="280"/>
      <c r="HC153" s="280"/>
      <c r="HD153" s="280"/>
      <c r="HE153" s="280"/>
      <c r="HF153" s="280"/>
      <c r="HG153" s="280"/>
      <c r="HH153" s="280"/>
      <c r="HI153" s="280"/>
      <c r="HJ153" s="280"/>
      <c r="HK153" s="280"/>
      <c r="HL153" s="280"/>
      <c r="HM153" s="280"/>
      <c r="HN153" s="280"/>
      <c r="HO153" s="280"/>
      <c r="HP153" s="280"/>
      <c r="HQ153" s="280"/>
      <c r="HR153" s="280"/>
      <c r="HS153" s="280"/>
      <c r="HT153" s="280"/>
      <c r="HU153" s="280"/>
      <c r="HV153" s="280"/>
      <c r="HW153" s="280"/>
      <c r="HX153" s="280"/>
      <c r="HY153" s="280"/>
      <c r="HZ153" s="280"/>
      <c r="IA153" s="280"/>
      <c r="IB153" s="280"/>
      <c r="IC153" s="280"/>
      <c r="ID153" s="280"/>
      <c r="IE153" s="280"/>
      <c r="IF153" s="280"/>
      <c r="IG153" s="280"/>
      <c r="IH153" s="280"/>
      <c r="II153" s="280"/>
      <c r="IJ153" s="280"/>
      <c r="IK153" s="280"/>
      <c r="IL153" s="280"/>
      <c r="IM153" s="280"/>
      <c r="IN153" s="280"/>
      <c r="IO153" s="280"/>
      <c r="IP153" s="280"/>
      <c r="IQ153" s="280"/>
    </row>
    <row r="154" spans="1:251" s="270" customFormat="1" ht="24.75" customHeight="1">
      <c r="A154" s="933"/>
      <c r="B154" s="292" t="s">
        <v>443</v>
      </c>
      <c r="C154" s="272"/>
      <c r="D154" s="591"/>
      <c r="E154" s="288"/>
      <c r="F154" s="288"/>
      <c r="G154" s="288"/>
      <c r="H154" s="293"/>
      <c r="I154" s="288"/>
      <c r="J154" s="288"/>
      <c r="K154" s="288"/>
      <c r="L154" s="288"/>
      <c r="M154" s="288"/>
      <c r="N154" s="288"/>
      <c r="O154" s="288"/>
      <c r="P154" s="290"/>
      <c r="Q154" s="290"/>
      <c r="R154" s="290"/>
      <c r="S154" s="294"/>
      <c r="T154" s="290"/>
      <c r="U154" s="290"/>
      <c r="V154" s="290"/>
      <c r="W154" s="290"/>
      <c r="X154" s="290"/>
      <c r="Y154" s="290"/>
      <c r="Z154" s="291"/>
      <c r="AA154" s="278">
        <f t="shared" si="20"/>
        <v>0</v>
      </c>
      <c r="AB154" s="280"/>
      <c r="AC154" s="280"/>
      <c r="AD154" s="280"/>
      <c r="AE154" s="280"/>
      <c r="AF154" s="280"/>
      <c r="AG154" s="280"/>
      <c r="AH154" s="280"/>
      <c r="AI154" s="280"/>
      <c r="AJ154" s="280"/>
      <c r="AK154" s="280"/>
      <c r="AL154" s="280"/>
      <c r="AM154" s="280"/>
      <c r="AN154" s="280"/>
      <c r="AO154" s="280"/>
      <c r="AP154" s="280"/>
      <c r="AQ154" s="280"/>
      <c r="AR154" s="280"/>
      <c r="AS154" s="280"/>
      <c r="AT154" s="280"/>
      <c r="AU154" s="280"/>
      <c r="AV154" s="280"/>
      <c r="AW154" s="280"/>
      <c r="AX154" s="280"/>
      <c r="AY154" s="280"/>
      <c r="AZ154" s="280"/>
      <c r="BA154" s="280"/>
      <c r="BB154" s="280"/>
      <c r="BC154" s="280"/>
      <c r="BD154" s="280"/>
      <c r="BE154" s="280"/>
      <c r="BF154" s="280"/>
      <c r="BG154" s="280"/>
      <c r="BH154" s="280"/>
      <c r="BI154" s="280"/>
      <c r="BJ154" s="280"/>
      <c r="BK154" s="280"/>
      <c r="BL154" s="280"/>
      <c r="BM154" s="280"/>
      <c r="BN154" s="280"/>
      <c r="BO154" s="280"/>
      <c r="BP154" s="280"/>
      <c r="BQ154" s="280"/>
      <c r="BR154" s="280"/>
      <c r="BS154" s="280"/>
      <c r="BT154" s="280"/>
      <c r="BU154" s="280"/>
      <c r="BV154" s="280"/>
      <c r="BW154" s="280"/>
      <c r="BX154" s="280"/>
      <c r="BY154" s="280"/>
      <c r="BZ154" s="280"/>
      <c r="CA154" s="280"/>
      <c r="CB154" s="280"/>
      <c r="CC154" s="280"/>
      <c r="CD154" s="280"/>
      <c r="CE154" s="280"/>
      <c r="CF154" s="280"/>
      <c r="CG154" s="280"/>
      <c r="CH154" s="280"/>
      <c r="CI154" s="280"/>
      <c r="CJ154" s="280"/>
      <c r="CK154" s="280"/>
      <c r="CL154" s="280"/>
      <c r="CM154" s="280"/>
      <c r="CN154" s="280"/>
      <c r="CO154" s="280"/>
      <c r="CP154" s="280"/>
      <c r="CQ154" s="280"/>
      <c r="CR154" s="280"/>
      <c r="CS154" s="280"/>
      <c r="CT154" s="280"/>
      <c r="CU154" s="280"/>
      <c r="CV154" s="280"/>
      <c r="CW154" s="280"/>
      <c r="CX154" s="280"/>
      <c r="CY154" s="280"/>
      <c r="CZ154" s="280"/>
      <c r="DA154" s="280"/>
      <c r="DB154" s="280"/>
      <c r="DC154" s="280"/>
      <c r="DD154" s="280"/>
      <c r="DE154" s="280"/>
      <c r="DF154" s="280"/>
      <c r="DG154" s="280"/>
      <c r="DH154" s="280"/>
      <c r="DI154" s="280"/>
      <c r="DJ154" s="280"/>
      <c r="DK154" s="280"/>
      <c r="DL154" s="280"/>
      <c r="DM154" s="280"/>
      <c r="DN154" s="280"/>
      <c r="DO154" s="280"/>
      <c r="DP154" s="280"/>
      <c r="DQ154" s="280"/>
      <c r="DR154" s="280"/>
      <c r="DS154" s="280"/>
      <c r="DT154" s="280"/>
      <c r="DU154" s="280"/>
      <c r="DV154" s="280"/>
      <c r="DW154" s="280"/>
      <c r="DX154" s="280"/>
      <c r="DY154" s="280"/>
      <c r="DZ154" s="280"/>
      <c r="EA154" s="280"/>
      <c r="EB154" s="280"/>
      <c r="EC154" s="280"/>
      <c r="ED154" s="280"/>
      <c r="EE154" s="280"/>
      <c r="EF154" s="280"/>
      <c r="EG154" s="280"/>
      <c r="EH154" s="280"/>
      <c r="EI154" s="280"/>
      <c r="EJ154" s="280"/>
      <c r="EK154" s="280"/>
      <c r="EL154" s="280"/>
      <c r="EM154" s="280"/>
      <c r="EN154" s="280"/>
      <c r="EO154" s="280"/>
      <c r="EP154" s="280"/>
      <c r="EQ154" s="280"/>
      <c r="ER154" s="280"/>
      <c r="ES154" s="280"/>
      <c r="ET154" s="280"/>
      <c r="EU154" s="280"/>
      <c r="EV154" s="280"/>
      <c r="EW154" s="280"/>
      <c r="EX154" s="280"/>
      <c r="EY154" s="280"/>
      <c r="EZ154" s="280"/>
      <c r="FA154" s="280"/>
      <c r="FB154" s="280"/>
      <c r="FC154" s="280"/>
      <c r="FD154" s="280"/>
      <c r="FE154" s="280"/>
      <c r="FF154" s="280"/>
      <c r="FG154" s="280"/>
      <c r="FH154" s="280"/>
      <c r="FI154" s="280"/>
      <c r="FJ154" s="280"/>
      <c r="FK154" s="280"/>
      <c r="FL154" s="280"/>
      <c r="FM154" s="280"/>
      <c r="FN154" s="280"/>
      <c r="FO154" s="280"/>
      <c r="FP154" s="280"/>
      <c r="FQ154" s="280"/>
      <c r="FR154" s="280"/>
      <c r="FS154" s="280"/>
      <c r="FT154" s="280"/>
      <c r="FU154" s="280"/>
      <c r="FV154" s="280"/>
      <c r="FW154" s="280"/>
      <c r="FX154" s="280"/>
      <c r="FY154" s="280"/>
      <c r="FZ154" s="280"/>
      <c r="GA154" s="280"/>
      <c r="GB154" s="280"/>
      <c r="GC154" s="280"/>
      <c r="GD154" s="280"/>
      <c r="GE154" s="280"/>
      <c r="GF154" s="280"/>
      <c r="GG154" s="280"/>
      <c r="GH154" s="280"/>
      <c r="GI154" s="280"/>
      <c r="GJ154" s="280"/>
      <c r="GK154" s="280"/>
      <c r="GL154" s="280"/>
      <c r="GM154" s="280"/>
      <c r="GN154" s="280"/>
      <c r="GO154" s="280"/>
      <c r="GP154" s="280"/>
      <c r="GQ154" s="280"/>
      <c r="GR154" s="280"/>
      <c r="GS154" s="280"/>
      <c r="GT154" s="280"/>
      <c r="GU154" s="280"/>
      <c r="GV154" s="280"/>
      <c r="GW154" s="280"/>
      <c r="GX154" s="280"/>
      <c r="GY154" s="280"/>
      <c r="GZ154" s="280"/>
      <c r="HA154" s="280"/>
      <c r="HB154" s="280"/>
      <c r="HC154" s="280"/>
      <c r="HD154" s="280"/>
      <c r="HE154" s="280"/>
      <c r="HF154" s="280"/>
      <c r="HG154" s="280"/>
      <c r="HH154" s="280"/>
      <c r="HI154" s="280"/>
      <c r="HJ154" s="280"/>
      <c r="HK154" s="280"/>
      <c r="HL154" s="280"/>
      <c r="HM154" s="280"/>
      <c r="HN154" s="280"/>
      <c r="HO154" s="280"/>
      <c r="HP154" s="280"/>
      <c r="HQ154" s="280"/>
      <c r="HR154" s="280"/>
      <c r="HS154" s="280"/>
      <c r="HT154" s="280"/>
      <c r="HU154" s="280"/>
      <c r="HV154" s="280"/>
      <c r="HW154" s="280"/>
      <c r="HX154" s="280"/>
      <c r="HY154" s="280"/>
      <c r="HZ154" s="280"/>
      <c r="IA154" s="280"/>
      <c r="IB154" s="280"/>
      <c r="IC154" s="280"/>
      <c r="ID154" s="280"/>
      <c r="IE154" s="280"/>
      <c r="IF154" s="280"/>
      <c r="IG154" s="280"/>
      <c r="IH154" s="280"/>
      <c r="II154" s="280"/>
      <c r="IJ154" s="280"/>
      <c r="IK154" s="280"/>
      <c r="IL154" s="280"/>
      <c r="IM154" s="280"/>
      <c r="IN154" s="280"/>
      <c r="IO154" s="280"/>
      <c r="IP154" s="280"/>
      <c r="IQ154" s="280"/>
    </row>
    <row r="155" spans="1:251" s="270" customFormat="1" ht="24.75" customHeight="1">
      <c r="A155" s="933"/>
      <c r="B155" s="292" t="s">
        <v>444</v>
      </c>
      <c r="C155" s="272"/>
      <c r="D155" s="591"/>
      <c r="E155" s="288"/>
      <c r="F155" s="288"/>
      <c r="G155" s="288"/>
      <c r="H155" s="293"/>
      <c r="I155" s="288"/>
      <c r="J155" s="288"/>
      <c r="K155" s="288"/>
      <c r="L155" s="288"/>
      <c r="M155" s="288"/>
      <c r="N155" s="288"/>
      <c r="O155" s="288"/>
      <c r="P155" s="290"/>
      <c r="Q155" s="290"/>
      <c r="R155" s="290"/>
      <c r="S155" s="294"/>
      <c r="T155" s="290"/>
      <c r="U155" s="290"/>
      <c r="V155" s="290"/>
      <c r="W155" s="290"/>
      <c r="X155" s="290"/>
      <c r="Y155" s="290"/>
      <c r="Z155" s="291"/>
      <c r="AA155" s="278">
        <f t="shared" si="20"/>
        <v>0</v>
      </c>
      <c r="AB155" s="280"/>
      <c r="AC155" s="280"/>
      <c r="AD155" s="280"/>
      <c r="AE155" s="280"/>
      <c r="AF155" s="280"/>
      <c r="AG155" s="280"/>
      <c r="AH155" s="280"/>
      <c r="AI155" s="280"/>
      <c r="AJ155" s="280"/>
      <c r="AK155" s="280"/>
      <c r="AL155" s="280"/>
      <c r="AM155" s="280"/>
      <c r="AN155" s="280"/>
      <c r="AO155" s="280"/>
      <c r="AP155" s="280"/>
      <c r="AQ155" s="280"/>
      <c r="AR155" s="280"/>
      <c r="AS155" s="280"/>
      <c r="AT155" s="280"/>
      <c r="AU155" s="280"/>
      <c r="AV155" s="280"/>
      <c r="AW155" s="280"/>
      <c r="AX155" s="280"/>
      <c r="AY155" s="280"/>
      <c r="AZ155" s="280"/>
      <c r="BA155" s="280"/>
      <c r="BB155" s="280"/>
      <c r="BC155" s="280"/>
      <c r="BD155" s="280"/>
      <c r="BE155" s="280"/>
      <c r="BF155" s="280"/>
      <c r="BG155" s="280"/>
      <c r="BH155" s="280"/>
      <c r="BI155" s="280"/>
      <c r="BJ155" s="280"/>
      <c r="BK155" s="280"/>
      <c r="BL155" s="280"/>
      <c r="BM155" s="280"/>
      <c r="BN155" s="280"/>
      <c r="BO155" s="280"/>
      <c r="BP155" s="280"/>
      <c r="BQ155" s="280"/>
      <c r="BR155" s="280"/>
      <c r="BS155" s="280"/>
      <c r="BT155" s="280"/>
      <c r="BU155" s="280"/>
      <c r="BV155" s="280"/>
      <c r="BW155" s="280"/>
      <c r="BX155" s="280"/>
      <c r="BY155" s="280"/>
      <c r="BZ155" s="280"/>
      <c r="CA155" s="280"/>
      <c r="CB155" s="280"/>
      <c r="CC155" s="280"/>
      <c r="CD155" s="280"/>
      <c r="CE155" s="280"/>
      <c r="CF155" s="280"/>
      <c r="CG155" s="280"/>
      <c r="CH155" s="280"/>
      <c r="CI155" s="280"/>
      <c r="CJ155" s="280"/>
      <c r="CK155" s="280"/>
      <c r="CL155" s="280"/>
      <c r="CM155" s="280"/>
      <c r="CN155" s="280"/>
      <c r="CO155" s="280"/>
      <c r="CP155" s="280"/>
      <c r="CQ155" s="280"/>
      <c r="CR155" s="280"/>
      <c r="CS155" s="280"/>
      <c r="CT155" s="280"/>
      <c r="CU155" s="280"/>
      <c r="CV155" s="280"/>
      <c r="CW155" s="280"/>
      <c r="CX155" s="280"/>
      <c r="CY155" s="280"/>
      <c r="CZ155" s="280"/>
      <c r="DA155" s="280"/>
      <c r="DB155" s="280"/>
      <c r="DC155" s="280"/>
      <c r="DD155" s="280"/>
      <c r="DE155" s="280"/>
      <c r="DF155" s="280"/>
      <c r="DG155" s="280"/>
      <c r="DH155" s="280"/>
      <c r="DI155" s="280"/>
      <c r="DJ155" s="280"/>
      <c r="DK155" s="280"/>
      <c r="DL155" s="280"/>
      <c r="DM155" s="280"/>
      <c r="DN155" s="280"/>
      <c r="DO155" s="280"/>
      <c r="DP155" s="280"/>
      <c r="DQ155" s="280"/>
      <c r="DR155" s="280"/>
      <c r="DS155" s="280"/>
      <c r="DT155" s="280"/>
      <c r="DU155" s="280"/>
      <c r="DV155" s="280"/>
      <c r="DW155" s="280"/>
      <c r="DX155" s="280"/>
      <c r="DY155" s="280"/>
      <c r="DZ155" s="280"/>
      <c r="EA155" s="280"/>
      <c r="EB155" s="280"/>
      <c r="EC155" s="280"/>
      <c r="ED155" s="280"/>
      <c r="EE155" s="280"/>
      <c r="EF155" s="280"/>
      <c r="EG155" s="280"/>
      <c r="EH155" s="280"/>
      <c r="EI155" s="280"/>
      <c r="EJ155" s="280"/>
      <c r="EK155" s="280"/>
      <c r="EL155" s="280"/>
      <c r="EM155" s="280"/>
      <c r="EN155" s="280"/>
      <c r="EO155" s="280"/>
      <c r="EP155" s="280"/>
      <c r="EQ155" s="280"/>
      <c r="ER155" s="280"/>
      <c r="ES155" s="280"/>
      <c r="ET155" s="280"/>
      <c r="EU155" s="280"/>
      <c r="EV155" s="280"/>
      <c r="EW155" s="280"/>
      <c r="EX155" s="280"/>
      <c r="EY155" s="280"/>
      <c r="EZ155" s="280"/>
      <c r="FA155" s="280"/>
      <c r="FB155" s="280"/>
      <c r="FC155" s="280"/>
      <c r="FD155" s="280"/>
      <c r="FE155" s="280"/>
      <c r="FF155" s="280"/>
      <c r="FG155" s="280"/>
      <c r="FH155" s="280"/>
      <c r="FI155" s="280"/>
      <c r="FJ155" s="280"/>
      <c r="FK155" s="280"/>
      <c r="FL155" s="280"/>
      <c r="FM155" s="280"/>
      <c r="FN155" s="280"/>
      <c r="FO155" s="280"/>
      <c r="FP155" s="280"/>
      <c r="FQ155" s="280"/>
      <c r="FR155" s="280"/>
      <c r="FS155" s="280"/>
      <c r="FT155" s="280"/>
      <c r="FU155" s="280"/>
      <c r="FV155" s="280"/>
      <c r="FW155" s="280"/>
      <c r="FX155" s="280"/>
      <c r="FY155" s="280"/>
      <c r="FZ155" s="280"/>
      <c r="GA155" s="280"/>
      <c r="GB155" s="280"/>
      <c r="GC155" s="280"/>
      <c r="GD155" s="280"/>
      <c r="GE155" s="280"/>
      <c r="GF155" s="280"/>
      <c r="GG155" s="280"/>
      <c r="GH155" s="280"/>
      <c r="GI155" s="280"/>
      <c r="GJ155" s="280"/>
      <c r="GK155" s="280"/>
      <c r="GL155" s="280"/>
      <c r="GM155" s="280"/>
      <c r="GN155" s="280"/>
      <c r="GO155" s="280"/>
      <c r="GP155" s="280"/>
      <c r="GQ155" s="280"/>
      <c r="GR155" s="280"/>
      <c r="GS155" s="280"/>
      <c r="GT155" s="280"/>
      <c r="GU155" s="280"/>
      <c r="GV155" s="280"/>
      <c r="GW155" s="280"/>
      <c r="GX155" s="280"/>
      <c r="GY155" s="280"/>
      <c r="GZ155" s="280"/>
      <c r="HA155" s="280"/>
      <c r="HB155" s="280"/>
      <c r="HC155" s="280"/>
      <c r="HD155" s="280"/>
      <c r="HE155" s="280"/>
      <c r="HF155" s="280"/>
      <c r="HG155" s="280"/>
      <c r="HH155" s="280"/>
      <c r="HI155" s="280"/>
      <c r="HJ155" s="280"/>
      <c r="HK155" s="280"/>
      <c r="HL155" s="280"/>
      <c r="HM155" s="280"/>
      <c r="HN155" s="280"/>
      <c r="HO155" s="280"/>
      <c r="HP155" s="280"/>
      <c r="HQ155" s="280"/>
      <c r="HR155" s="280"/>
      <c r="HS155" s="280"/>
      <c r="HT155" s="280"/>
      <c r="HU155" s="280"/>
      <c r="HV155" s="280"/>
      <c r="HW155" s="280"/>
      <c r="HX155" s="280"/>
      <c r="HY155" s="280"/>
      <c r="HZ155" s="280"/>
      <c r="IA155" s="280"/>
      <c r="IB155" s="280"/>
      <c r="IC155" s="280"/>
      <c r="ID155" s="280"/>
      <c r="IE155" s="280"/>
      <c r="IF155" s="280"/>
      <c r="IG155" s="280"/>
      <c r="IH155" s="280"/>
      <c r="II155" s="280"/>
      <c r="IJ155" s="280"/>
      <c r="IK155" s="280"/>
      <c r="IL155" s="280"/>
      <c r="IM155" s="280"/>
      <c r="IN155" s="280"/>
      <c r="IO155" s="280"/>
      <c r="IP155" s="280"/>
      <c r="IQ155" s="280"/>
    </row>
    <row r="156" spans="1:251" s="270" customFormat="1" ht="24.75" customHeight="1">
      <c r="A156" s="933"/>
      <c r="B156" s="292" t="s">
        <v>445</v>
      </c>
      <c r="C156" s="272"/>
      <c r="D156" s="591"/>
      <c r="E156" s="288"/>
      <c r="F156" s="288"/>
      <c r="G156" s="288"/>
      <c r="H156" s="293"/>
      <c r="I156" s="288"/>
      <c r="J156" s="288"/>
      <c r="K156" s="288"/>
      <c r="L156" s="288"/>
      <c r="M156" s="288"/>
      <c r="N156" s="288"/>
      <c r="O156" s="288"/>
      <c r="P156" s="290"/>
      <c r="Q156" s="290"/>
      <c r="R156" s="290"/>
      <c r="S156" s="294"/>
      <c r="T156" s="290"/>
      <c r="U156" s="290"/>
      <c r="V156" s="290"/>
      <c r="W156" s="290"/>
      <c r="X156" s="290"/>
      <c r="Y156" s="290"/>
      <c r="Z156" s="291"/>
      <c r="AA156" s="278">
        <f t="shared" si="20"/>
        <v>0</v>
      </c>
      <c r="AB156" s="280"/>
      <c r="AC156" s="280"/>
      <c r="AD156" s="280"/>
      <c r="AE156" s="280"/>
      <c r="AF156" s="280"/>
      <c r="AG156" s="280"/>
      <c r="AH156" s="280"/>
      <c r="AI156" s="280"/>
      <c r="AJ156" s="280"/>
      <c r="AK156" s="280"/>
      <c r="AL156" s="280"/>
      <c r="AM156" s="280"/>
      <c r="AN156" s="280"/>
      <c r="AO156" s="280"/>
      <c r="AP156" s="280"/>
      <c r="AQ156" s="280"/>
      <c r="AR156" s="280"/>
      <c r="AS156" s="280"/>
      <c r="AT156" s="280"/>
      <c r="AU156" s="280"/>
      <c r="AV156" s="280"/>
      <c r="AW156" s="280"/>
      <c r="AX156" s="280"/>
      <c r="AY156" s="280"/>
      <c r="AZ156" s="280"/>
      <c r="BA156" s="280"/>
      <c r="BB156" s="280"/>
      <c r="BC156" s="280"/>
      <c r="BD156" s="280"/>
      <c r="BE156" s="280"/>
      <c r="BF156" s="280"/>
      <c r="BG156" s="280"/>
      <c r="BH156" s="280"/>
      <c r="BI156" s="280"/>
      <c r="BJ156" s="280"/>
      <c r="BK156" s="280"/>
      <c r="BL156" s="280"/>
      <c r="BM156" s="280"/>
      <c r="BN156" s="280"/>
      <c r="BO156" s="280"/>
      <c r="BP156" s="280"/>
      <c r="BQ156" s="280"/>
      <c r="BR156" s="280"/>
      <c r="BS156" s="280"/>
      <c r="BT156" s="280"/>
      <c r="BU156" s="280"/>
      <c r="BV156" s="280"/>
      <c r="BW156" s="280"/>
      <c r="BX156" s="280"/>
      <c r="BY156" s="280"/>
      <c r="BZ156" s="280"/>
      <c r="CA156" s="280"/>
      <c r="CB156" s="280"/>
      <c r="CC156" s="280"/>
      <c r="CD156" s="280"/>
      <c r="CE156" s="280"/>
      <c r="CF156" s="280"/>
      <c r="CG156" s="280"/>
      <c r="CH156" s="280"/>
      <c r="CI156" s="280"/>
      <c r="CJ156" s="280"/>
      <c r="CK156" s="280"/>
      <c r="CL156" s="280"/>
      <c r="CM156" s="280"/>
      <c r="CN156" s="280"/>
      <c r="CO156" s="280"/>
      <c r="CP156" s="280"/>
      <c r="CQ156" s="280"/>
      <c r="CR156" s="280"/>
      <c r="CS156" s="280"/>
      <c r="CT156" s="280"/>
      <c r="CU156" s="280"/>
      <c r="CV156" s="280"/>
      <c r="CW156" s="280"/>
      <c r="CX156" s="280"/>
      <c r="CY156" s="280"/>
      <c r="CZ156" s="280"/>
      <c r="DA156" s="280"/>
      <c r="DB156" s="280"/>
      <c r="DC156" s="280"/>
      <c r="DD156" s="280"/>
      <c r="DE156" s="280"/>
      <c r="DF156" s="280"/>
      <c r="DG156" s="280"/>
      <c r="DH156" s="280"/>
      <c r="DI156" s="280"/>
      <c r="DJ156" s="280"/>
      <c r="DK156" s="280"/>
      <c r="DL156" s="280"/>
      <c r="DM156" s="280"/>
      <c r="DN156" s="280"/>
      <c r="DO156" s="280"/>
      <c r="DP156" s="280"/>
      <c r="DQ156" s="280"/>
      <c r="DR156" s="280"/>
      <c r="DS156" s="280"/>
      <c r="DT156" s="280"/>
      <c r="DU156" s="280"/>
      <c r="DV156" s="280"/>
      <c r="DW156" s="280"/>
      <c r="DX156" s="280"/>
      <c r="DY156" s="280"/>
      <c r="DZ156" s="280"/>
      <c r="EA156" s="280"/>
      <c r="EB156" s="280"/>
      <c r="EC156" s="280"/>
      <c r="ED156" s="280"/>
      <c r="EE156" s="280"/>
      <c r="EF156" s="280"/>
      <c r="EG156" s="280"/>
      <c r="EH156" s="280"/>
      <c r="EI156" s="280"/>
      <c r="EJ156" s="280"/>
      <c r="EK156" s="280"/>
      <c r="EL156" s="280"/>
      <c r="EM156" s="280"/>
      <c r="EN156" s="280"/>
      <c r="EO156" s="280"/>
      <c r="EP156" s="280"/>
      <c r="EQ156" s="280"/>
      <c r="ER156" s="280"/>
      <c r="ES156" s="280"/>
      <c r="ET156" s="280"/>
      <c r="EU156" s="280"/>
      <c r="EV156" s="280"/>
      <c r="EW156" s="280"/>
      <c r="EX156" s="280"/>
      <c r="EY156" s="280"/>
      <c r="EZ156" s="280"/>
      <c r="FA156" s="280"/>
      <c r="FB156" s="280"/>
      <c r="FC156" s="280"/>
      <c r="FD156" s="280"/>
      <c r="FE156" s="280"/>
      <c r="FF156" s="280"/>
      <c r="FG156" s="280"/>
      <c r="FH156" s="280"/>
      <c r="FI156" s="280"/>
      <c r="FJ156" s="280"/>
      <c r="FK156" s="280"/>
      <c r="FL156" s="280"/>
      <c r="FM156" s="280"/>
      <c r="FN156" s="280"/>
      <c r="FO156" s="280"/>
      <c r="FP156" s="280"/>
      <c r="FQ156" s="280"/>
      <c r="FR156" s="280"/>
      <c r="FS156" s="280"/>
      <c r="FT156" s="280"/>
      <c r="FU156" s="280"/>
      <c r="FV156" s="280"/>
      <c r="FW156" s="280"/>
      <c r="FX156" s="280"/>
      <c r="FY156" s="280"/>
      <c r="FZ156" s="280"/>
      <c r="GA156" s="280"/>
      <c r="GB156" s="280"/>
      <c r="GC156" s="280"/>
      <c r="GD156" s="280"/>
      <c r="GE156" s="280"/>
      <c r="GF156" s="280"/>
      <c r="GG156" s="280"/>
      <c r="GH156" s="280"/>
      <c r="GI156" s="280"/>
      <c r="GJ156" s="280"/>
      <c r="GK156" s="280"/>
      <c r="GL156" s="280"/>
      <c r="GM156" s="280"/>
      <c r="GN156" s="280"/>
      <c r="GO156" s="280"/>
      <c r="GP156" s="280"/>
      <c r="GQ156" s="280"/>
      <c r="GR156" s="280"/>
      <c r="GS156" s="280"/>
      <c r="GT156" s="280"/>
      <c r="GU156" s="280"/>
      <c r="GV156" s="280"/>
      <c r="GW156" s="280"/>
      <c r="GX156" s="280"/>
      <c r="GY156" s="280"/>
      <c r="GZ156" s="280"/>
      <c r="HA156" s="280"/>
      <c r="HB156" s="280"/>
      <c r="HC156" s="280"/>
      <c r="HD156" s="280"/>
      <c r="HE156" s="280"/>
      <c r="HF156" s="280"/>
      <c r="HG156" s="280"/>
      <c r="HH156" s="280"/>
      <c r="HI156" s="280"/>
      <c r="HJ156" s="280"/>
      <c r="HK156" s="280"/>
      <c r="HL156" s="280"/>
      <c r="HM156" s="280"/>
      <c r="HN156" s="280"/>
      <c r="HO156" s="280"/>
      <c r="HP156" s="280"/>
      <c r="HQ156" s="280"/>
      <c r="HR156" s="280"/>
      <c r="HS156" s="280"/>
      <c r="HT156" s="280"/>
      <c r="HU156" s="280"/>
      <c r="HV156" s="280"/>
      <c r="HW156" s="280"/>
      <c r="HX156" s="280"/>
      <c r="HY156" s="280"/>
      <c r="HZ156" s="280"/>
      <c r="IA156" s="280"/>
      <c r="IB156" s="280"/>
      <c r="IC156" s="280"/>
      <c r="ID156" s="280"/>
      <c r="IE156" s="280"/>
      <c r="IF156" s="280"/>
      <c r="IG156" s="280"/>
      <c r="IH156" s="280"/>
      <c r="II156" s="280"/>
      <c r="IJ156" s="280"/>
      <c r="IK156" s="280"/>
      <c r="IL156" s="280"/>
      <c r="IM156" s="280"/>
      <c r="IN156" s="280"/>
      <c r="IO156" s="280"/>
      <c r="IP156" s="280"/>
      <c r="IQ156" s="280"/>
    </row>
    <row r="157" spans="1:251" s="270" customFormat="1" ht="24.75" customHeight="1">
      <c r="A157" s="933"/>
      <c r="B157" s="292" t="s">
        <v>446</v>
      </c>
      <c r="C157" s="272"/>
      <c r="D157" s="591"/>
      <c r="E157" s="288"/>
      <c r="F157" s="288"/>
      <c r="G157" s="288"/>
      <c r="H157" s="293"/>
      <c r="I157" s="288"/>
      <c r="J157" s="288"/>
      <c r="K157" s="288"/>
      <c r="L157" s="288"/>
      <c r="M157" s="288"/>
      <c r="N157" s="288"/>
      <c r="O157" s="288"/>
      <c r="P157" s="290"/>
      <c r="Q157" s="290"/>
      <c r="R157" s="290"/>
      <c r="S157" s="294"/>
      <c r="T157" s="290"/>
      <c r="U157" s="290"/>
      <c r="V157" s="290"/>
      <c r="W157" s="290"/>
      <c r="X157" s="290"/>
      <c r="Y157" s="290"/>
      <c r="Z157" s="291"/>
      <c r="AA157" s="278">
        <f t="shared" si="20"/>
        <v>0</v>
      </c>
      <c r="AB157" s="280"/>
      <c r="AC157" s="280"/>
      <c r="AD157" s="280"/>
      <c r="AE157" s="280"/>
      <c r="AF157" s="280"/>
      <c r="AG157" s="280"/>
      <c r="AH157" s="280"/>
      <c r="AI157" s="280"/>
      <c r="AJ157" s="280"/>
      <c r="AK157" s="280"/>
      <c r="AL157" s="280"/>
      <c r="AM157" s="280"/>
      <c r="AN157" s="280"/>
      <c r="AO157" s="280"/>
      <c r="AP157" s="280"/>
      <c r="AQ157" s="280"/>
      <c r="AR157" s="280"/>
      <c r="AS157" s="280"/>
      <c r="AT157" s="280"/>
      <c r="AU157" s="280"/>
      <c r="AV157" s="280"/>
      <c r="AW157" s="280"/>
      <c r="AX157" s="280"/>
      <c r="AY157" s="280"/>
      <c r="AZ157" s="280"/>
      <c r="BA157" s="280"/>
      <c r="BB157" s="280"/>
      <c r="BC157" s="280"/>
      <c r="BD157" s="280"/>
      <c r="BE157" s="280"/>
      <c r="BF157" s="280"/>
      <c r="BG157" s="280"/>
      <c r="BH157" s="280"/>
      <c r="BI157" s="280"/>
      <c r="BJ157" s="280"/>
      <c r="BK157" s="280"/>
      <c r="BL157" s="280"/>
      <c r="BM157" s="280"/>
      <c r="BN157" s="280"/>
      <c r="BO157" s="280"/>
      <c r="BP157" s="280"/>
      <c r="BQ157" s="280"/>
      <c r="BR157" s="280"/>
      <c r="BS157" s="280"/>
      <c r="BT157" s="280"/>
      <c r="BU157" s="280"/>
      <c r="BV157" s="280"/>
      <c r="BW157" s="280"/>
      <c r="BX157" s="280"/>
      <c r="BY157" s="280"/>
      <c r="BZ157" s="280"/>
      <c r="CA157" s="280"/>
      <c r="CB157" s="280"/>
      <c r="CC157" s="280"/>
      <c r="CD157" s="280"/>
      <c r="CE157" s="280"/>
      <c r="CF157" s="280"/>
      <c r="CG157" s="280"/>
      <c r="CH157" s="280"/>
      <c r="CI157" s="280"/>
      <c r="CJ157" s="280"/>
      <c r="CK157" s="280"/>
      <c r="CL157" s="280"/>
      <c r="CM157" s="280"/>
      <c r="CN157" s="280"/>
      <c r="CO157" s="280"/>
      <c r="CP157" s="280"/>
      <c r="CQ157" s="280"/>
      <c r="CR157" s="280"/>
      <c r="CS157" s="280"/>
      <c r="CT157" s="280"/>
      <c r="CU157" s="280"/>
      <c r="CV157" s="280"/>
      <c r="CW157" s="280"/>
      <c r="CX157" s="280"/>
      <c r="CY157" s="280"/>
      <c r="CZ157" s="280"/>
      <c r="DA157" s="280"/>
      <c r="DB157" s="280"/>
      <c r="DC157" s="280"/>
      <c r="DD157" s="280"/>
      <c r="DE157" s="280"/>
      <c r="DF157" s="280"/>
      <c r="DG157" s="280"/>
      <c r="DH157" s="280"/>
      <c r="DI157" s="280"/>
      <c r="DJ157" s="280"/>
      <c r="DK157" s="280"/>
      <c r="DL157" s="280"/>
      <c r="DM157" s="280"/>
      <c r="DN157" s="280"/>
      <c r="DO157" s="280"/>
      <c r="DP157" s="280"/>
      <c r="DQ157" s="280"/>
      <c r="DR157" s="280"/>
      <c r="DS157" s="280"/>
      <c r="DT157" s="280"/>
      <c r="DU157" s="280"/>
      <c r="DV157" s="280"/>
      <c r="DW157" s="280"/>
      <c r="DX157" s="280"/>
      <c r="DY157" s="280"/>
      <c r="DZ157" s="280"/>
      <c r="EA157" s="280"/>
      <c r="EB157" s="280"/>
      <c r="EC157" s="280"/>
      <c r="ED157" s="280"/>
      <c r="EE157" s="280"/>
      <c r="EF157" s="280"/>
      <c r="EG157" s="280"/>
      <c r="EH157" s="280"/>
      <c r="EI157" s="280"/>
      <c r="EJ157" s="280"/>
      <c r="EK157" s="280"/>
      <c r="EL157" s="280"/>
      <c r="EM157" s="280"/>
      <c r="EN157" s="280"/>
      <c r="EO157" s="280"/>
      <c r="EP157" s="280"/>
      <c r="EQ157" s="280"/>
      <c r="ER157" s="280"/>
      <c r="ES157" s="280"/>
      <c r="ET157" s="280"/>
      <c r="EU157" s="280"/>
      <c r="EV157" s="280"/>
      <c r="EW157" s="280"/>
      <c r="EX157" s="280"/>
      <c r="EY157" s="280"/>
      <c r="EZ157" s="280"/>
      <c r="FA157" s="280"/>
      <c r="FB157" s="280"/>
      <c r="FC157" s="280"/>
      <c r="FD157" s="280"/>
      <c r="FE157" s="280"/>
      <c r="FF157" s="280"/>
      <c r="FG157" s="280"/>
      <c r="FH157" s="280"/>
      <c r="FI157" s="280"/>
      <c r="FJ157" s="280"/>
      <c r="FK157" s="280"/>
      <c r="FL157" s="280"/>
      <c r="FM157" s="280"/>
      <c r="FN157" s="280"/>
      <c r="FO157" s="280"/>
      <c r="FP157" s="280"/>
      <c r="FQ157" s="280"/>
      <c r="FR157" s="280"/>
      <c r="FS157" s="280"/>
      <c r="FT157" s="280"/>
      <c r="FU157" s="280"/>
      <c r="FV157" s="280"/>
      <c r="FW157" s="280"/>
      <c r="FX157" s="280"/>
      <c r="FY157" s="280"/>
      <c r="FZ157" s="280"/>
      <c r="GA157" s="280"/>
      <c r="GB157" s="280"/>
      <c r="GC157" s="280"/>
      <c r="GD157" s="280"/>
      <c r="GE157" s="280"/>
      <c r="GF157" s="280"/>
      <c r="GG157" s="280"/>
      <c r="GH157" s="280"/>
      <c r="GI157" s="280"/>
      <c r="GJ157" s="280"/>
      <c r="GK157" s="280"/>
      <c r="GL157" s="280"/>
      <c r="GM157" s="280"/>
      <c r="GN157" s="280"/>
      <c r="GO157" s="280"/>
      <c r="GP157" s="280"/>
      <c r="GQ157" s="280"/>
      <c r="GR157" s="280"/>
      <c r="GS157" s="280"/>
      <c r="GT157" s="280"/>
      <c r="GU157" s="280"/>
      <c r="GV157" s="280"/>
      <c r="GW157" s="280"/>
      <c r="GX157" s="280"/>
      <c r="GY157" s="280"/>
      <c r="GZ157" s="280"/>
      <c r="HA157" s="280"/>
      <c r="HB157" s="280"/>
      <c r="HC157" s="280"/>
      <c r="HD157" s="280"/>
      <c r="HE157" s="280"/>
      <c r="HF157" s="280"/>
      <c r="HG157" s="280"/>
      <c r="HH157" s="280"/>
      <c r="HI157" s="280"/>
      <c r="HJ157" s="280"/>
      <c r="HK157" s="280"/>
      <c r="HL157" s="280"/>
      <c r="HM157" s="280"/>
      <c r="HN157" s="280"/>
      <c r="HO157" s="280"/>
      <c r="HP157" s="280"/>
      <c r="HQ157" s="280"/>
      <c r="HR157" s="280"/>
      <c r="HS157" s="280"/>
      <c r="HT157" s="280"/>
      <c r="HU157" s="280"/>
      <c r="HV157" s="280"/>
      <c r="HW157" s="280"/>
      <c r="HX157" s="280"/>
      <c r="HY157" s="280"/>
      <c r="HZ157" s="280"/>
      <c r="IA157" s="280"/>
      <c r="IB157" s="280"/>
      <c r="IC157" s="280"/>
      <c r="ID157" s="280"/>
      <c r="IE157" s="280"/>
      <c r="IF157" s="280"/>
      <c r="IG157" s="280"/>
      <c r="IH157" s="280"/>
      <c r="II157" s="280"/>
      <c r="IJ157" s="280"/>
      <c r="IK157" s="280"/>
      <c r="IL157" s="280"/>
      <c r="IM157" s="280"/>
      <c r="IN157" s="280"/>
      <c r="IO157" s="280"/>
      <c r="IP157" s="280"/>
      <c r="IQ157" s="280"/>
    </row>
    <row r="158" spans="1:251" s="270" customFormat="1" ht="24.75" customHeight="1">
      <c r="A158" s="933"/>
      <c r="B158" s="292" t="s">
        <v>447</v>
      </c>
      <c r="C158" s="272"/>
      <c r="D158" s="591"/>
      <c r="E158" s="288"/>
      <c r="F158" s="288"/>
      <c r="G158" s="288"/>
      <c r="H158" s="293"/>
      <c r="I158" s="288"/>
      <c r="J158" s="288"/>
      <c r="K158" s="288"/>
      <c r="L158" s="288"/>
      <c r="M158" s="288"/>
      <c r="N158" s="288"/>
      <c r="O158" s="288"/>
      <c r="P158" s="290"/>
      <c r="Q158" s="290"/>
      <c r="R158" s="290"/>
      <c r="S158" s="294"/>
      <c r="T158" s="290"/>
      <c r="U158" s="290"/>
      <c r="V158" s="290"/>
      <c r="W158" s="290"/>
      <c r="X158" s="290"/>
      <c r="Y158" s="290"/>
      <c r="Z158" s="291"/>
      <c r="AA158" s="278">
        <f t="shared" si="20"/>
        <v>0</v>
      </c>
      <c r="AB158" s="280"/>
      <c r="AC158" s="280"/>
      <c r="AD158" s="280"/>
      <c r="AE158" s="280"/>
      <c r="AF158" s="280"/>
      <c r="AG158" s="280"/>
      <c r="AH158" s="280"/>
      <c r="AI158" s="280"/>
      <c r="AJ158" s="280"/>
      <c r="AK158" s="280"/>
      <c r="AL158" s="280"/>
      <c r="AM158" s="280"/>
      <c r="AN158" s="280"/>
      <c r="AO158" s="280"/>
      <c r="AP158" s="280"/>
      <c r="AQ158" s="280"/>
      <c r="AR158" s="280"/>
      <c r="AS158" s="280"/>
      <c r="AT158" s="280"/>
      <c r="AU158" s="280"/>
      <c r="AV158" s="280"/>
      <c r="AW158" s="280"/>
      <c r="AX158" s="280"/>
      <c r="AY158" s="280"/>
      <c r="AZ158" s="280"/>
      <c r="BA158" s="280"/>
      <c r="BB158" s="280"/>
      <c r="BC158" s="280"/>
      <c r="BD158" s="280"/>
      <c r="BE158" s="280"/>
      <c r="BF158" s="280"/>
      <c r="BG158" s="280"/>
      <c r="BH158" s="280"/>
      <c r="BI158" s="280"/>
      <c r="BJ158" s="280"/>
      <c r="BK158" s="280"/>
      <c r="BL158" s="280"/>
      <c r="BM158" s="280"/>
      <c r="BN158" s="280"/>
      <c r="BO158" s="280"/>
      <c r="BP158" s="280"/>
      <c r="BQ158" s="280"/>
      <c r="BR158" s="280"/>
      <c r="BS158" s="280"/>
      <c r="BT158" s="280"/>
      <c r="BU158" s="280"/>
      <c r="BV158" s="280"/>
      <c r="BW158" s="280"/>
      <c r="BX158" s="280"/>
      <c r="BY158" s="280"/>
      <c r="BZ158" s="280"/>
      <c r="CA158" s="280"/>
      <c r="CB158" s="280"/>
      <c r="CC158" s="280"/>
      <c r="CD158" s="280"/>
      <c r="CE158" s="280"/>
      <c r="CF158" s="280"/>
      <c r="CG158" s="280"/>
      <c r="CH158" s="280"/>
      <c r="CI158" s="280"/>
      <c r="CJ158" s="280"/>
      <c r="CK158" s="280"/>
      <c r="CL158" s="280"/>
      <c r="CM158" s="280"/>
      <c r="CN158" s="280"/>
      <c r="CO158" s="280"/>
      <c r="CP158" s="280"/>
      <c r="CQ158" s="280"/>
      <c r="CR158" s="280"/>
      <c r="CS158" s="280"/>
      <c r="CT158" s="280"/>
      <c r="CU158" s="280"/>
      <c r="CV158" s="280"/>
      <c r="CW158" s="280"/>
      <c r="CX158" s="280"/>
      <c r="CY158" s="280"/>
      <c r="CZ158" s="280"/>
      <c r="DA158" s="280"/>
      <c r="DB158" s="280"/>
      <c r="DC158" s="280"/>
      <c r="DD158" s="280"/>
      <c r="DE158" s="280"/>
      <c r="DF158" s="280"/>
      <c r="DG158" s="280"/>
      <c r="DH158" s="280"/>
      <c r="DI158" s="280"/>
      <c r="DJ158" s="280"/>
      <c r="DK158" s="280"/>
      <c r="DL158" s="280"/>
      <c r="DM158" s="280"/>
      <c r="DN158" s="280"/>
      <c r="DO158" s="280"/>
      <c r="DP158" s="280"/>
      <c r="DQ158" s="280"/>
      <c r="DR158" s="280"/>
      <c r="DS158" s="280"/>
      <c r="DT158" s="280"/>
      <c r="DU158" s="280"/>
      <c r="DV158" s="280"/>
      <c r="DW158" s="280"/>
      <c r="DX158" s="280"/>
      <c r="DY158" s="280"/>
      <c r="DZ158" s="280"/>
      <c r="EA158" s="280"/>
      <c r="EB158" s="280"/>
      <c r="EC158" s="280"/>
      <c r="ED158" s="280"/>
      <c r="EE158" s="280"/>
      <c r="EF158" s="280"/>
      <c r="EG158" s="280"/>
      <c r="EH158" s="280"/>
      <c r="EI158" s="280"/>
      <c r="EJ158" s="280"/>
      <c r="EK158" s="280"/>
      <c r="EL158" s="280"/>
      <c r="EM158" s="280"/>
      <c r="EN158" s="280"/>
      <c r="EO158" s="280"/>
      <c r="EP158" s="280"/>
      <c r="EQ158" s="280"/>
      <c r="ER158" s="280"/>
      <c r="ES158" s="280"/>
      <c r="ET158" s="280"/>
      <c r="EU158" s="280"/>
      <c r="EV158" s="280"/>
      <c r="EW158" s="280"/>
      <c r="EX158" s="280"/>
      <c r="EY158" s="280"/>
      <c r="EZ158" s="280"/>
      <c r="FA158" s="280"/>
      <c r="FB158" s="280"/>
      <c r="FC158" s="280"/>
      <c r="FD158" s="280"/>
      <c r="FE158" s="280"/>
      <c r="FF158" s="280"/>
      <c r="FG158" s="280"/>
      <c r="FH158" s="280"/>
      <c r="FI158" s="280"/>
      <c r="FJ158" s="280"/>
      <c r="FK158" s="280"/>
      <c r="FL158" s="280"/>
      <c r="FM158" s="280"/>
      <c r="FN158" s="280"/>
      <c r="FO158" s="280"/>
      <c r="FP158" s="280"/>
      <c r="FQ158" s="280"/>
      <c r="FR158" s="280"/>
      <c r="FS158" s="280"/>
      <c r="FT158" s="280"/>
      <c r="FU158" s="280"/>
      <c r="FV158" s="280"/>
      <c r="FW158" s="280"/>
      <c r="FX158" s="280"/>
      <c r="FY158" s="280"/>
      <c r="FZ158" s="280"/>
      <c r="GA158" s="280"/>
      <c r="GB158" s="280"/>
      <c r="GC158" s="280"/>
      <c r="GD158" s="280"/>
      <c r="GE158" s="280"/>
      <c r="GF158" s="280"/>
      <c r="GG158" s="280"/>
      <c r="GH158" s="280"/>
      <c r="GI158" s="280"/>
      <c r="GJ158" s="280"/>
      <c r="GK158" s="280"/>
      <c r="GL158" s="280"/>
      <c r="GM158" s="280"/>
      <c r="GN158" s="280"/>
      <c r="GO158" s="280"/>
      <c r="GP158" s="280"/>
      <c r="GQ158" s="280"/>
      <c r="GR158" s="280"/>
      <c r="GS158" s="280"/>
      <c r="GT158" s="280"/>
      <c r="GU158" s="280"/>
      <c r="GV158" s="280"/>
      <c r="GW158" s="280"/>
      <c r="GX158" s="280"/>
      <c r="GY158" s="280"/>
      <c r="GZ158" s="280"/>
      <c r="HA158" s="280"/>
      <c r="HB158" s="280"/>
      <c r="HC158" s="280"/>
      <c r="HD158" s="280"/>
      <c r="HE158" s="280"/>
      <c r="HF158" s="280"/>
      <c r="HG158" s="280"/>
      <c r="HH158" s="280"/>
      <c r="HI158" s="280"/>
      <c r="HJ158" s="280"/>
      <c r="HK158" s="280"/>
      <c r="HL158" s="280"/>
      <c r="HM158" s="280"/>
      <c r="HN158" s="280"/>
      <c r="HO158" s="280"/>
      <c r="HP158" s="280"/>
      <c r="HQ158" s="280"/>
      <c r="HR158" s="280"/>
      <c r="HS158" s="280"/>
      <c r="HT158" s="280"/>
      <c r="HU158" s="280"/>
      <c r="HV158" s="280"/>
      <c r="HW158" s="280"/>
      <c r="HX158" s="280"/>
      <c r="HY158" s="280"/>
      <c r="HZ158" s="280"/>
      <c r="IA158" s="280"/>
      <c r="IB158" s="280"/>
      <c r="IC158" s="280"/>
      <c r="ID158" s="280"/>
      <c r="IE158" s="280"/>
      <c r="IF158" s="280"/>
      <c r="IG158" s="280"/>
      <c r="IH158" s="280"/>
      <c r="II158" s="280"/>
      <c r="IJ158" s="280"/>
      <c r="IK158" s="280"/>
      <c r="IL158" s="280"/>
      <c r="IM158" s="280"/>
      <c r="IN158" s="280"/>
      <c r="IO158" s="280"/>
      <c r="IP158" s="280"/>
      <c r="IQ158" s="280"/>
    </row>
    <row r="159" spans="1:251" s="270" customFormat="1" ht="52.5" customHeight="1">
      <c r="A159" s="934"/>
      <c r="B159" s="287" t="s">
        <v>448</v>
      </c>
      <c r="C159" s="272">
        <f>SUM(E159:O159)</f>
        <v>0</v>
      </c>
      <c r="D159" s="591">
        <v>137989</v>
      </c>
      <c r="E159" s="298"/>
      <c r="F159" s="298"/>
      <c r="G159" s="298"/>
      <c r="H159" s="299"/>
      <c r="I159" s="284"/>
      <c r="J159" s="298"/>
      <c r="K159" s="298"/>
      <c r="L159" s="298"/>
      <c r="M159" s="298"/>
      <c r="N159" s="298"/>
      <c r="O159" s="298"/>
      <c r="P159" s="300"/>
      <c r="Q159" s="300"/>
      <c r="R159" s="300"/>
      <c r="S159" s="301"/>
      <c r="T159" s="276">
        <f>I159*D159</f>
        <v>0</v>
      </c>
      <c r="U159" s="300"/>
      <c r="V159" s="300"/>
      <c r="W159" s="300"/>
      <c r="X159" s="300"/>
      <c r="Y159" s="300"/>
      <c r="Z159" s="302"/>
      <c r="AA159" s="278">
        <f t="shared" si="20"/>
        <v>0</v>
      </c>
      <c r="AB159" s="280"/>
      <c r="AC159" s="280"/>
      <c r="AD159" s="280"/>
      <c r="AE159" s="280"/>
      <c r="AF159" s="280"/>
      <c r="AG159" s="280"/>
      <c r="AH159" s="280"/>
      <c r="AI159" s="280"/>
      <c r="AJ159" s="280"/>
      <c r="AK159" s="280"/>
      <c r="AL159" s="280"/>
      <c r="AM159" s="280"/>
      <c r="AN159" s="280"/>
      <c r="AO159" s="280"/>
      <c r="AP159" s="280"/>
      <c r="AQ159" s="280"/>
      <c r="AR159" s="280"/>
      <c r="AS159" s="280"/>
      <c r="AT159" s="280"/>
      <c r="AU159" s="280"/>
      <c r="AV159" s="280"/>
      <c r="AW159" s="280"/>
      <c r="AX159" s="280"/>
      <c r="AY159" s="280"/>
      <c r="AZ159" s="280"/>
      <c r="BA159" s="280"/>
      <c r="BB159" s="280"/>
      <c r="BC159" s="280"/>
      <c r="BD159" s="280"/>
      <c r="BE159" s="280"/>
      <c r="BF159" s="280"/>
      <c r="BG159" s="280"/>
      <c r="BH159" s="280"/>
      <c r="BI159" s="280"/>
      <c r="BJ159" s="280"/>
      <c r="BK159" s="280"/>
      <c r="BL159" s="280"/>
      <c r="BM159" s="280"/>
      <c r="BN159" s="280"/>
      <c r="BO159" s="280"/>
      <c r="BP159" s="280"/>
      <c r="BQ159" s="280"/>
      <c r="BR159" s="280"/>
      <c r="BS159" s="280"/>
      <c r="BT159" s="280"/>
      <c r="BU159" s="280"/>
      <c r="BV159" s="280"/>
      <c r="BW159" s="280"/>
      <c r="BX159" s="280"/>
      <c r="BY159" s="280"/>
      <c r="BZ159" s="280"/>
      <c r="CA159" s="280"/>
      <c r="CB159" s="280"/>
      <c r="CC159" s="280"/>
      <c r="CD159" s="280"/>
      <c r="CE159" s="280"/>
      <c r="CF159" s="280"/>
      <c r="CG159" s="280"/>
      <c r="CH159" s="280"/>
      <c r="CI159" s="280"/>
      <c r="CJ159" s="280"/>
      <c r="CK159" s="280"/>
      <c r="CL159" s="280"/>
      <c r="CM159" s="280"/>
      <c r="CN159" s="280"/>
      <c r="CO159" s="280"/>
      <c r="CP159" s="280"/>
      <c r="CQ159" s="280"/>
      <c r="CR159" s="280"/>
      <c r="CS159" s="280"/>
      <c r="CT159" s="280"/>
      <c r="CU159" s="280"/>
      <c r="CV159" s="280"/>
      <c r="CW159" s="280"/>
      <c r="CX159" s="280"/>
      <c r="CY159" s="280"/>
      <c r="CZ159" s="280"/>
      <c r="DA159" s="280"/>
      <c r="DB159" s="280"/>
      <c r="DC159" s="280"/>
      <c r="DD159" s="280"/>
      <c r="DE159" s="280"/>
      <c r="DF159" s="280"/>
      <c r="DG159" s="280"/>
      <c r="DH159" s="280"/>
      <c r="DI159" s="280"/>
      <c r="DJ159" s="280"/>
      <c r="DK159" s="280"/>
      <c r="DL159" s="280"/>
      <c r="DM159" s="280"/>
      <c r="DN159" s="280"/>
      <c r="DO159" s="280"/>
      <c r="DP159" s="280"/>
      <c r="DQ159" s="280"/>
      <c r="DR159" s="280"/>
      <c r="DS159" s="280"/>
      <c r="DT159" s="280"/>
      <c r="DU159" s="280"/>
      <c r="DV159" s="280"/>
      <c r="DW159" s="280"/>
      <c r="DX159" s="280"/>
      <c r="DY159" s="280"/>
      <c r="DZ159" s="280"/>
      <c r="EA159" s="280"/>
      <c r="EB159" s="280"/>
      <c r="EC159" s="280"/>
      <c r="ED159" s="280"/>
      <c r="EE159" s="280"/>
      <c r="EF159" s="280"/>
      <c r="EG159" s="280"/>
      <c r="EH159" s="280"/>
      <c r="EI159" s="280"/>
      <c r="EJ159" s="280"/>
      <c r="EK159" s="280"/>
      <c r="EL159" s="280"/>
      <c r="EM159" s="280"/>
      <c r="EN159" s="280"/>
      <c r="EO159" s="280"/>
      <c r="EP159" s="280"/>
      <c r="EQ159" s="280"/>
      <c r="ER159" s="280"/>
      <c r="ES159" s="280"/>
      <c r="ET159" s="280"/>
      <c r="EU159" s="280"/>
      <c r="EV159" s="280"/>
      <c r="EW159" s="280"/>
      <c r="EX159" s="280"/>
      <c r="EY159" s="280"/>
      <c r="EZ159" s="280"/>
      <c r="FA159" s="280"/>
      <c r="FB159" s="280"/>
      <c r="FC159" s="280"/>
      <c r="FD159" s="280"/>
      <c r="FE159" s="280"/>
      <c r="FF159" s="280"/>
      <c r="FG159" s="280"/>
      <c r="FH159" s="280"/>
      <c r="FI159" s="280"/>
      <c r="FJ159" s="280"/>
      <c r="FK159" s="280"/>
      <c r="FL159" s="280"/>
      <c r="FM159" s="280"/>
      <c r="FN159" s="280"/>
      <c r="FO159" s="280"/>
      <c r="FP159" s="280"/>
      <c r="FQ159" s="280"/>
      <c r="FR159" s="280"/>
      <c r="FS159" s="280"/>
      <c r="FT159" s="280"/>
      <c r="FU159" s="280"/>
      <c r="FV159" s="280"/>
      <c r="FW159" s="280"/>
      <c r="FX159" s="280"/>
      <c r="FY159" s="280"/>
      <c r="FZ159" s="280"/>
      <c r="GA159" s="280"/>
      <c r="GB159" s="280"/>
      <c r="GC159" s="280"/>
      <c r="GD159" s="280"/>
      <c r="GE159" s="280"/>
      <c r="GF159" s="280"/>
      <c r="GG159" s="280"/>
      <c r="GH159" s="280"/>
      <c r="GI159" s="280"/>
      <c r="GJ159" s="280"/>
      <c r="GK159" s="280"/>
      <c r="GL159" s="280"/>
      <c r="GM159" s="280"/>
      <c r="GN159" s="280"/>
      <c r="GO159" s="280"/>
      <c r="GP159" s="280"/>
      <c r="GQ159" s="280"/>
      <c r="GR159" s="280"/>
      <c r="GS159" s="280"/>
      <c r="GT159" s="280"/>
      <c r="GU159" s="280"/>
      <c r="GV159" s="280"/>
      <c r="GW159" s="280"/>
      <c r="GX159" s="280"/>
      <c r="GY159" s="280"/>
      <c r="GZ159" s="280"/>
      <c r="HA159" s="280"/>
      <c r="HB159" s="280"/>
      <c r="HC159" s="280"/>
      <c r="HD159" s="280"/>
      <c r="HE159" s="280"/>
      <c r="HF159" s="280"/>
      <c r="HG159" s="280"/>
      <c r="HH159" s="280"/>
      <c r="HI159" s="280"/>
      <c r="HJ159" s="280"/>
      <c r="HK159" s="280"/>
      <c r="HL159" s="280"/>
      <c r="HM159" s="280"/>
      <c r="HN159" s="280"/>
      <c r="HO159" s="280"/>
      <c r="HP159" s="280"/>
      <c r="HQ159" s="280"/>
      <c r="HR159" s="280"/>
      <c r="HS159" s="280"/>
      <c r="HT159" s="280"/>
      <c r="HU159" s="280"/>
      <c r="HV159" s="280"/>
      <c r="HW159" s="280"/>
      <c r="HX159" s="280"/>
      <c r="HY159" s="280"/>
      <c r="HZ159" s="280"/>
      <c r="IA159" s="280"/>
      <c r="IB159" s="280"/>
      <c r="IC159" s="280"/>
      <c r="ID159" s="280"/>
      <c r="IE159" s="280"/>
      <c r="IF159" s="280"/>
      <c r="IG159" s="280"/>
      <c r="IH159" s="280"/>
      <c r="II159" s="280"/>
      <c r="IJ159" s="280"/>
      <c r="IK159" s="280"/>
      <c r="IL159" s="280"/>
      <c r="IM159" s="280"/>
      <c r="IN159" s="280"/>
      <c r="IO159" s="280"/>
      <c r="IP159" s="280"/>
      <c r="IQ159" s="280"/>
    </row>
    <row r="160" spans="1:251" s="270" customFormat="1" ht="46.5" customHeight="1">
      <c r="A160" s="281">
        <v>5</v>
      </c>
      <c r="B160" s="282" t="s">
        <v>449</v>
      </c>
      <c r="C160" s="272">
        <f>SUM(E160:O160)</f>
        <v>15</v>
      </c>
      <c r="D160" s="591">
        <v>1072586</v>
      </c>
      <c r="E160" s="284"/>
      <c r="F160" s="284">
        <v>3</v>
      </c>
      <c r="G160" s="284"/>
      <c r="H160" s="293">
        <v>1</v>
      </c>
      <c r="I160" s="284">
        <v>2</v>
      </c>
      <c r="J160" s="284">
        <v>4</v>
      </c>
      <c r="K160" s="284"/>
      <c r="L160" s="284">
        <v>3</v>
      </c>
      <c r="M160" s="284"/>
      <c r="N160" s="284">
        <v>2</v>
      </c>
      <c r="O160" s="284"/>
      <c r="P160" s="276">
        <f>$D$160*E160</f>
        <v>0</v>
      </c>
      <c r="Q160" s="276">
        <f>$D$160*F160</f>
        <v>3217758</v>
      </c>
      <c r="R160" s="276">
        <f aca="true" t="shared" si="22" ref="R160:Z160">$D$160*G160</f>
        <v>0</v>
      </c>
      <c r="S160" s="276">
        <f>$D$160*H160</f>
        <v>1072586</v>
      </c>
      <c r="T160" s="276">
        <f t="shared" si="22"/>
        <v>2145172</v>
      </c>
      <c r="U160" s="276">
        <f t="shared" si="22"/>
        <v>4290344</v>
      </c>
      <c r="V160" s="276">
        <f t="shared" si="22"/>
        <v>0</v>
      </c>
      <c r="W160" s="276">
        <f>$D$160*L160</f>
        <v>3217758</v>
      </c>
      <c r="X160" s="276">
        <f t="shared" si="22"/>
        <v>0</v>
      </c>
      <c r="Y160" s="276">
        <f t="shared" si="22"/>
        <v>2145172</v>
      </c>
      <c r="Z160" s="277">
        <f t="shared" si="22"/>
        <v>0</v>
      </c>
      <c r="AA160" s="278">
        <f t="shared" si="20"/>
        <v>16088790</v>
      </c>
      <c r="AB160" s="286"/>
      <c r="AC160" s="286"/>
      <c r="AD160" s="286"/>
      <c r="AE160" s="286"/>
      <c r="AF160" s="286"/>
      <c r="AG160" s="286"/>
      <c r="AH160" s="286"/>
      <c r="AI160" s="286"/>
      <c r="AJ160" s="286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6"/>
      <c r="AU160" s="286"/>
      <c r="AV160" s="286"/>
      <c r="AW160" s="286"/>
      <c r="AX160" s="286"/>
      <c r="AY160" s="286"/>
      <c r="AZ160" s="286"/>
      <c r="BA160" s="286"/>
      <c r="BB160" s="286"/>
      <c r="BC160" s="286"/>
      <c r="BD160" s="286"/>
      <c r="BE160" s="286"/>
      <c r="BF160" s="286"/>
      <c r="BG160" s="286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6"/>
      <c r="BR160" s="286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6"/>
      <c r="CE160" s="286"/>
      <c r="CF160" s="286"/>
      <c r="CG160" s="286"/>
      <c r="CH160" s="286"/>
      <c r="CI160" s="286"/>
      <c r="CJ160" s="286"/>
      <c r="CK160" s="286"/>
      <c r="CL160" s="286"/>
      <c r="CM160" s="286"/>
      <c r="CN160" s="286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6"/>
      <c r="DB160" s="286"/>
      <c r="DC160" s="286"/>
      <c r="DD160" s="286"/>
      <c r="DE160" s="286"/>
      <c r="DF160" s="286"/>
      <c r="DG160" s="286"/>
      <c r="DH160" s="286"/>
      <c r="DI160" s="286"/>
      <c r="DJ160" s="286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6"/>
      <c r="DW160" s="286"/>
      <c r="DX160" s="286"/>
      <c r="DY160" s="286"/>
      <c r="DZ160" s="286"/>
      <c r="EA160" s="286"/>
      <c r="EB160" s="286"/>
      <c r="EC160" s="286"/>
      <c r="ED160" s="286"/>
      <c r="EE160" s="286"/>
      <c r="EF160" s="286"/>
      <c r="EG160" s="286"/>
      <c r="EH160" s="286"/>
      <c r="EI160" s="286"/>
      <c r="EJ160" s="286"/>
      <c r="EK160" s="286"/>
      <c r="EL160" s="286"/>
      <c r="EM160" s="286"/>
      <c r="EN160" s="286"/>
      <c r="EO160" s="286"/>
      <c r="EP160" s="286"/>
      <c r="EQ160" s="286"/>
      <c r="ER160" s="286"/>
      <c r="ES160" s="286"/>
      <c r="ET160" s="286"/>
      <c r="EU160" s="286"/>
      <c r="EV160" s="286"/>
      <c r="EW160" s="286"/>
      <c r="EX160" s="286"/>
      <c r="EY160" s="286"/>
      <c r="EZ160" s="286"/>
      <c r="FA160" s="286"/>
      <c r="FB160" s="286"/>
      <c r="FC160" s="286"/>
      <c r="FD160" s="286"/>
      <c r="FE160" s="286"/>
      <c r="FF160" s="286"/>
      <c r="FG160" s="286"/>
      <c r="FH160" s="286"/>
      <c r="FI160" s="286"/>
      <c r="FJ160" s="286"/>
      <c r="FK160" s="286"/>
      <c r="FL160" s="286"/>
      <c r="FM160" s="286"/>
      <c r="FN160" s="286"/>
      <c r="FO160" s="286"/>
      <c r="FP160" s="286"/>
      <c r="FQ160" s="286"/>
      <c r="FR160" s="286"/>
      <c r="FS160" s="286"/>
      <c r="FT160" s="286"/>
      <c r="FU160" s="286"/>
      <c r="FV160" s="286"/>
      <c r="FW160" s="286"/>
      <c r="FX160" s="286"/>
      <c r="FY160" s="286"/>
      <c r="FZ160" s="286"/>
      <c r="GA160" s="286"/>
      <c r="GB160" s="286"/>
      <c r="GC160" s="286"/>
      <c r="GD160" s="286"/>
      <c r="GE160" s="286"/>
      <c r="GF160" s="286"/>
      <c r="GG160" s="286"/>
      <c r="GH160" s="286"/>
      <c r="GI160" s="286"/>
      <c r="GJ160" s="286"/>
      <c r="GK160" s="286"/>
      <c r="GL160" s="286"/>
      <c r="GM160" s="286"/>
      <c r="GN160" s="286"/>
      <c r="GO160" s="286"/>
      <c r="GP160" s="286"/>
      <c r="GQ160" s="286"/>
      <c r="GR160" s="286"/>
      <c r="GS160" s="286"/>
      <c r="GT160" s="286"/>
      <c r="GU160" s="286"/>
      <c r="GV160" s="286"/>
      <c r="GW160" s="286"/>
      <c r="GX160" s="286"/>
      <c r="GY160" s="286"/>
      <c r="GZ160" s="286"/>
      <c r="HA160" s="286"/>
      <c r="HB160" s="286"/>
      <c r="HC160" s="286"/>
      <c r="HD160" s="286"/>
      <c r="HE160" s="286"/>
      <c r="HF160" s="286"/>
      <c r="HG160" s="286"/>
      <c r="HH160" s="286"/>
      <c r="HI160" s="286"/>
      <c r="HJ160" s="286"/>
      <c r="HK160" s="286"/>
      <c r="HL160" s="286"/>
      <c r="HM160" s="286"/>
      <c r="HN160" s="286"/>
      <c r="HO160" s="286"/>
      <c r="HP160" s="286"/>
      <c r="HQ160" s="286"/>
      <c r="HR160" s="286"/>
      <c r="HS160" s="286"/>
      <c r="HT160" s="286"/>
      <c r="HU160" s="286"/>
      <c r="HV160" s="286"/>
      <c r="HW160" s="286"/>
      <c r="HX160" s="286"/>
      <c r="HY160" s="286"/>
      <c r="HZ160" s="286"/>
      <c r="IA160" s="286"/>
      <c r="IB160" s="286"/>
      <c r="IC160" s="286"/>
      <c r="ID160" s="286"/>
      <c r="IE160" s="286"/>
      <c r="IF160" s="286"/>
      <c r="IG160" s="286"/>
      <c r="IH160" s="286"/>
      <c r="II160" s="286"/>
      <c r="IJ160" s="286"/>
      <c r="IK160" s="286"/>
      <c r="IL160" s="286"/>
      <c r="IM160" s="286"/>
      <c r="IN160" s="286"/>
      <c r="IO160" s="286"/>
      <c r="IP160" s="286"/>
      <c r="IQ160" s="286"/>
    </row>
    <row r="161" spans="1:251" s="270" customFormat="1" ht="48" customHeight="1">
      <c r="A161" s="281">
        <v>6</v>
      </c>
      <c r="B161" s="282" t="s">
        <v>450</v>
      </c>
      <c r="C161" s="272">
        <f>SUM(E161:O161)</f>
        <v>4</v>
      </c>
      <c r="D161" s="591">
        <v>39988</v>
      </c>
      <c r="E161" s="284">
        <v>1</v>
      </c>
      <c r="F161" s="284"/>
      <c r="G161" s="284"/>
      <c r="H161" s="273"/>
      <c r="I161" s="284">
        <v>2</v>
      </c>
      <c r="J161" s="303"/>
      <c r="K161" s="303"/>
      <c r="L161" s="304">
        <v>1</v>
      </c>
      <c r="M161" s="303"/>
      <c r="N161" s="303"/>
      <c r="O161" s="303"/>
      <c r="P161" s="276">
        <f>$D$161*E161</f>
        <v>39988</v>
      </c>
      <c r="Q161" s="276"/>
      <c r="R161" s="276"/>
      <c r="S161" s="276"/>
      <c r="T161" s="276">
        <f>$D$161*I161</f>
        <v>79976</v>
      </c>
      <c r="U161" s="305"/>
      <c r="V161" s="305"/>
      <c r="W161" s="276">
        <f>$D$161*L161</f>
        <v>39988</v>
      </c>
      <c r="X161" s="305"/>
      <c r="Y161" s="305"/>
      <c r="Z161" s="306"/>
      <c r="AA161" s="278">
        <f>SUM(P161:Z161)</f>
        <v>159952</v>
      </c>
      <c r="AB161" s="286"/>
      <c r="AC161" s="286"/>
      <c r="AD161" s="286"/>
      <c r="AE161" s="286"/>
      <c r="AF161" s="286"/>
      <c r="AG161" s="286"/>
      <c r="AH161" s="286"/>
      <c r="AI161" s="286"/>
      <c r="AJ161" s="286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6"/>
      <c r="AU161" s="286"/>
      <c r="AV161" s="286"/>
      <c r="AW161" s="286"/>
      <c r="AX161" s="286"/>
      <c r="AY161" s="286"/>
      <c r="AZ161" s="286"/>
      <c r="BA161" s="286"/>
      <c r="BB161" s="286"/>
      <c r="BC161" s="286"/>
      <c r="BD161" s="286"/>
      <c r="BE161" s="286"/>
      <c r="BF161" s="286"/>
      <c r="BG161" s="286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6"/>
      <c r="BR161" s="286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6"/>
      <c r="CE161" s="286"/>
      <c r="CF161" s="286"/>
      <c r="CG161" s="286"/>
      <c r="CH161" s="286"/>
      <c r="CI161" s="286"/>
      <c r="CJ161" s="286"/>
      <c r="CK161" s="286"/>
      <c r="CL161" s="286"/>
      <c r="CM161" s="286"/>
      <c r="CN161" s="286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6"/>
      <c r="DB161" s="286"/>
      <c r="DC161" s="286"/>
      <c r="DD161" s="286"/>
      <c r="DE161" s="286"/>
      <c r="DF161" s="286"/>
      <c r="DG161" s="286"/>
      <c r="DH161" s="286"/>
      <c r="DI161" s="286"/>
      <c r="DJ161" s="286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6"/>
      <c r="DW161" s="286"/>
      <c r="DX161" s="286"/>
      <c r="DY161" s="286"/>
      <c r="DZ161" s="286"/>
      <c r="EA161" s="286"/>
      <c r="EB161" s="286"/>
      <c r="EC161" s="286"/>
      <c r="ED161" s="286"/>
      <c r="EE161" s="286"/>
      <c r="EF161" s="286"/>
      <c r="EG161" s="286"/>
      <c r="EH161" s="286"/>
      <c r="EI161" s="286"/>
      <c r="EJ161" s="286"/>
      <c r="EK161" s="286"/>
      <c r="EL161" s="286"/>
      <c r="EM161" s="286"/>
      <c r="EN161" s="286"/>
      <c r="EO161" s="286"/>
      <c r="EP161" s="286"/>
      <c r="EQ161" s="286"/>
      <c r="ER161" s="286"/>
      <c r="ES161" s="286"/>
      <c r="ET161" s="286"/>
      <c r="EU161" s="286"/>
      <c r="EV161" s="286"/>
      <c r="EW161" s="286"/>
      <c r="EX161" s="286"/>
      <c r="EY161" s="286"/>
      <c r="EZ161" s="286"/>
      <c r="FA161" s="286"/>
      <c r="FB161" s="286"/>
      <c r="FC161" s="286"/>
      <c r="FD161" s="286"/>
      <c r="FE161" s="286"/>
      <c r="FF161" s="286"/>
      <c r="FG161" s="286"/>
      <c r="FH161" s="286"/>
      <c r="FI161" s="286"/>
      <c r="FJ161" s="286"/>
      <c r="FK161" s="286"/>
      <c r="FL161" s="286"/>
      <c r="FM161" s="286"/>
      <c r="FN161" s="286"/>
      <c r="FO161" s="286"/>
      <c r="FP161" s="286"/>
      <c r="FQ161" s="286"/>
      <c r="FR161" s="286"/>
      <c r="FS161" s="286"/>
      <c r="FT161" s="286"/>
      <c r="FU161" s="286"/>
      <c r="FV161" s="286"/>
      <c r="FW161" s="286"/>
      <c r="FX161" s="286"/>
      <c r="FY161" s="286"/>
      <c r="FZ161" s="286"/>
      <c r="GA161" s="286"/>
      <c r="GB161" s="286"/>
      <c r="GC161" s="286"/>
      <c r="GD161" s="286"/>
      <c r="GE161" s="286"/>
      <c r="GF161" s="286"/>
      <c r="GG161" s="286"/>
      <c r="GH161" s="286"/>
      <c r="GI161" s="286"/>
      <c r="GJ161" s="286"/>
      <c r="GK161" s="286"/>
      <c r="GL161" s="286"/>
      <c r="GM161" s="286"/>
      <c r="GN161" s="286"/>
      <c r="GO161" s="286"/>
      <c r="GP161" s="286"/>
      <c r="GQ161" s="286"/>
      <c r="GR161" s="286"/>
      <c r="GS161" s="286"/>
      <c r="GT161" s="286"/>
      <c r="GU161" s="286"/>
      <c r="GV161" s="286"/>
      <c r="GW161" s="286"/>
      <c r="GX161" s="286"/>
      <c r="GY161" s="286"/>
      <c r="GZ161" s="286"/>
      <c r="HA161" s="286"/>
      <c r="HB161" s="286"/>
      <c r="HC161" s="286"/>
      <c r="HD161" s="286"/>
      <c r="HE161" s="286"/>
      <c r="HF161" s="286"/>
      <c r="HG161" s="286"/>
      <c r="HH161" s="286"/>
      <c r="HI161" s="286"/>
      <c r="HJ161" s="286"/>
      <c r="HK161" s="286"/>
      <c r="HL161" s="286"/>
      <c r="HM161" s="286"/>
      <c r="HN161" s="286"/>
      <c r="HO161" s="286"/>
      <c r="HP161" s="286"/>
      <c r="HQ161" s="286"/>
      <c r="HR161" s="286"/>
      <c r="HS161" s="286"/>
      <c r="HT161" s="286"/>
      <c r="HU161" s="286"/>
      <c r="HV161" s="286"/>
      <c r="HW161" s="286"/>
      <c r="HX161" s="286"/>
      <c r="HY161" s="286"/>
      <c r="HZ161" s="286"/>
      <c r="IA161" s="286"/>
      <c r="IB161" s="286"/>
      <c r="IC161" s="286"/>
      <c r="ID161" s="286"/>
      <c r="IE161" s="286"/>
      <c r="IF161" s="286"/>
      <c r="IG161" s="286"/>
      <c r="IH161" s="286"/>
      <c r="II161" s="286"/>
      <c r="IJ161" s="286"/>
      <c r="IK161" s="286"/>
      <c r="IL161" s="286"/>
      <c r="IM161" s="286"/>
      <c r="IN161" s="286"/>
      <c r="IO161" s="286"/>
      <c r="IP161" s="286"/>
      <c r="IQ161" s="286"/>
    </row>
    <row r="162" spans="1:251" s="270" customFormat="1" ht="24.75" customHeight="1">
      <c r="A162" s="281">
        <v>7</v>
      </c>
      <c r="B162" s="282" t="s">
        <v>451</v>
      </c>
      <c r="C162" s="272"/>
      <c r="D162" s="283"/>
      <c r="E162" s="284"/>
      <c r="F162" s="284"/>
      <c r="G162" s="284"/>
      <c r="H162" s="273"/>
      <c r="I162" s="307"/>
      <c r="J162" s="303"/>
      <c r="K162" s="303"/>
      <c r="L162" s="303"/>
      <c r="M162" s="303"/>
      <c r="N162" s="303"/>
      <c r="O162" s="303"/>
      <c r="P162" s="276"/>
      <c r="Q162" s="276"/>
      <c r="R162" s="276"/>
      <c r="S162" s="276"/>
      <c r="T162" s="305"/>
      <c r="U162" s="305"/>
      <c r="V162" s="305"/>
      <c r="W162" s="305"/>
      <c r="X162" s="305"/>
      <c r="Y162" s="305"/>
      <c r="Z162" s="306"/>
      <c r="AA162" s="305"/>
      <c r="AB162" s="286"/>
      <c r="AC162" s="286"/>
      <c r="AD162" s="286"/>
      <c r="AE162" s="286"/>
      <c r="AF162" s="286"/>
      <c r="AG162" s="286"/>
      <c r="AH162" s="286"/>
      <c r="AI162" s="286"/>
      <c r="AJ162" s="286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6"/>
      <c r="AU162" s="286"/>
      <c r="AV162" s="286"/>
      <c r="AW162" s="286"/>
      <c r="AX162" s="286"/>
      <c r="AY162" s="286"/>
      <c r="AZ162" s="286"/>
      <c r="BA162" s="286"/>
      <c r="BB162" s="286"/>
      <c r="BC162" s="286"/>
      <c r="BD162" s="286"/>
      <c r="BE162" s="286"/>
      <c r="BF162" s="286"/>
      <c r="BG162" s="286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6"/>
      <c r="BR162" s="286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6"/>
      <c r="CE162" s="286"/>
      <c r="CF162" s="286"/>
      <c r="CG162" s="286"/>
      <c r="CH162" s="286"/>
      <c r="CI162" s="286"/>
      <c r="CJ162" s="286"/>
      <c r="CK162" s="286"/>
      <c r="CL162" s="286"/>
      <c r="CM162" s="286"/>
      <c r="CN162" s="286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6"/>
      <c r="DB162" s="286"/>
      <c r="DC162" s="286"/>
      <c r="DD162" s="286"/>
      <c r="DE162" s="286"/>
      <c r="DF162" s="286"/>
      <c r="DG162" s="286"/>
      <c r="DH162" s="286"/>
      <c r="DI162" s="286"/>
      <c r="DJ162" s="286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6"/>
      <c r="DW162" s="286"/>
      <c r="DX162" s="286"/>
      <c r="DY162" s="286"/>
      <c r="DZ162" s="286"/>
      <c r="EA162" s="286"/>
      <c r="EB162" s="286"/>
      <c r="EC162" s="286"/>
      <c r="ED162" s="286"/>
      <c r="EE162" s="286"/>
      <c r="EF162" s="286"/>
      <c r="EG162" s="286"/>
      <c r="EH162" s="286"/>
      <c r="EI162" s="286"/>
      <c r="EJ162" s="286"/>
      <c r="EK162" s="286"/>
      <c r="EL162" s="286"/>
      <c r="EM162" s="286"/>
      <c r="EN162" s="286"/>
      <c r="EO162" s="286"/>
      <c r="EP162" s="286"/>
      <c r="EQ162" s="286"/>
      <c r="ER162" s="286"/>
      <c r="ES162" s="286"/>
      <c r="ET162" s="286"/>
      <c r="EU162" s="286"/>
      <c r="EV162" s="286"/>
      <c r="EW162" s="286"/>
      <c r="EX162" s="286"/>
      <c r="EY162" s="286"/>
      <c r="EZ162" s="286"/>
      <c r="FA162" s="286"/>
      <c r="FB162" s="286"/>
      <c r="FC162" s="286"/>
      <c r="FD162" s="286"/>
      <c r="FE162" s="286"/>
      <c r="FF162" s="286"/>
      <c r="FG162" s="286"/>
      <c r="FH162" s="286"/>
      <c r="FI162" s="286"/>
      <c r="FJ162" s="286"/>
      <c r="FK162" s="286"/>
      <c r="FL162" s="286"/>
      <c r="FM162" s="286"/>
      <c r="FN162" s="286"/>
      <c r="FO162" s="286"/>
      <c r="FP162" s="286"/>
      <c r="FQ162" s="286"/>
      <c r="FR162" s="286"/>
      <c r="FS162" s="286"/>
      <c r="FT162" s="286"/>
      <c r="FU162" s="286"/>
      <c r="FV162" s="286"/>
      <c r="FW162" s="286"/>
      <c r="FX162" s="286"/>
      <c r="FY162" s="286"/>
      <c r="FZ162" s="286"/>
      <c r="GA162" s="286"/>
      <c r="GB162" s="286"/>
      <c r="GC162" s="286"/>
      <c r="GD162" s="286"/>
      <c r="GE162" s="286"/>
      <c r="GF162" s="286"/>
      <c r="GG162" s="286"/>
      <c r="GH162" s="286"/>
      <c r="GI162" s="286"/>
      <c r="GJ162" s="286"/>
      <c r="GK162" s="286"/>
      <c r="GL162" s="286"/>
      <c r="GM162" s="286"/>
      <c r="GN162" s="286"/>
      <c r="GO162" s="286"/>
      <c r="GP162" s="286"/>
      <c r="GQ162" s="286"/>
      <c r="GR162" s="286"/>
      <c r="GS162" s="286"/>
      <c r="GT162" s="286"/>
      <c r="GU162" s="286"/>
      <c r="GV162" s="286"/>
      <c r="GW162" s="286"/>
      <c r="GX162" s="286"/>
      <c r="GY162" s="286"/>
      <c r="GZ162" s="286"/>
      <c r="HA162" s="286"/>
      <c r="HB162" s="286"/>
      <c r="HC162" s="286"/>
      <c r="HD162" s="286"/>
      <c r="HE162" s="286"/>
      <c r="HF162" s="286"/>
      <c r="HG162" s="286"/>
      <c r="HH162" s="286"/>
      <c r="HI162" s="286"/>
      <c r="HJ162" s="286"/>
      <c r="HK162" s="286"/>
      <c r="HL162" s="286"/>
      <c r="HM162" s="286"/>
      <c r="HN162" s="286"/>
      <c r="HO162" s="286"/>
      <c r="HP162" s="286"/>
      <c r="HQ162" s="286"/>
      <c r="HR162" s="286"/>
      <c r="HS162" s="286"/>
      <c r="HT162" s="286"/>
      <c r="HU162" s="286"/>
      <c r="HV162" s="286"/>
      <c r="HW162" s="286"/>
      <c r="HX162" s="286"/>
      <c r="HY162" s="286"/>
      <c r="HZ162" s="286"/>
      <c r="IA162" s="286"/>
      <c r="IB162" s="286"/>
      <c r="IC162" s="286"/>
      <c r="ID162" s="286"/>
      <c r="IE162" s="286"/>
      <c r="IF162" s="286"/>
      <c r="IG162" s="286"/>
      <c r="IH162" s="286"/>
      <c r="II162" s="286"/>
      <c r="IJ162" s="286"/>
      <c r="IK162" s="286"/>
      <c r="IL162" s="286"/>
      <c r="IM162" s="286"/>
      <c r="IN162" s="286"/>
      <c r="IO162" s="286"/>
      <c r="IP162" s="286"/>
      <c r="IQ162" s="286"/>
    </row>
    <row r="163" spans="1:251" s="270" customFormat="1" ht="24.75" customHeight="1">
      <c r="A163" s="281">
        <v>8</v>
      </c>
      <c r="B163" s="282" t="s">
        <v>452</v>
      </c>
      <c r="C163" s="272"/>
      <c r="D163" s="283"/>
      <c r="E163" s="284"/>
      <c r="F163" s="284"/>
      <c r="G163" s="284"/>
      <c r="H163" s="273"/>
      <c r="I163" s="307"/>
      <c r="J163" s="303"/>
      <c r="K163" s="303"/>
      <c r="L163" s="303"/>
      <c r="M163" s="303"/>
      <c r="N163" s="303"/>
      <c r="O163" s="303"/>
      <c r="P163" s="276"/>
      <c r="Q163" s="276"/>
      <c r="R163" s="276"/>
      <c r="S163" s="276"/>
      <c r="T163" s="305"/>
      <c r="U163" s="305"/>
      <c r="V163" s="305"/>
      <c r="W163" s="305"/>
      <c r="X163" s="305"/>
      <c r="Y163" s="305"/>
      <c r="Z163" s="306"/>
      <c r="AA163" s="305"/>
      <c r="AB163" s="286"/>
      <c r="AC163" s="286"/>
      <c r="AD163" s="286"/>
      <c r="AE163" s="286"/>
      <c r="AF163" s="286"/>
      <c r="AG163" s="286"/>
      <c r="AH163" s="286"/>
      <c r="AI163" s="286"/>
      <c r="AJ163" s="286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6"/>
      <c r="AU163" s="286"/>
      <c r="AV163" s="286"/>
      <c r="AW163" s="286"/>
      <c r="AX163" s="286"/>
      <c r="AY163" s="286"/>
      <c r="AZ163" s="286"/>
      <c r="BA163" s="286"/>
      <c r="BB163" s="286"/>
      <c r="BC163" s="286"/>
      <c r="BD163" s="286"/>
      <c r="BE163" s="286"/>
      <c r="BF163" s="286"/>
      <c r="BG163" s="286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6"/>
      <c r="BR163" s="286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6"/>
      <c r="CE163" s="286"/>
      <c r="CF163" s="286"/>
      <c r="CG163" s="286"/>
      <c r="CH163" s="286"/>
      <c r="CI163" s="286"/>
      <c r="CJ163" s="286"/>
      <c r="CK163" s="286"/>
      <c r="CL163" s="286"/>
      <c r="CM163" s="286"/>
      <c r="CN163" s="286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6"/>
      <c r="DB163" s="286"/>
      <c r="DC163" s="286"/>
      <c r="DD163" s="286"/>
      <c r="DE163" s="286"/>
      <c r="DF163" s="286"/>
      <c r="DG163" s="286"/>
      <c r="DH163" s="286"/>
      <c r="DI163" s="286"/>
      <c r="DJ163" s="286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6"/>
      <c r="DW163" s="286"/>
      <c r="DX163" s="286"/>
      <c r="DY163" s="286"/>
      <c r="DZ163" s="286"/>
      <c r="EA163" s="286"/>
      <c r="EB163" s="286"/>
      <c r="EC163" s="286"/>
      <c r="ED163" s="286"/>
      <c r="EE163" s="286"/>
      <c r="EF163" s="286"/>
      <c r="EG163" s="286"/>
      <c r="EH163" s="286"/>
      <c r="EI163" s="286"/>
      <c r="EJ163" s="286"/>
      <c r="EK163" s="286"/>
      <c r="EL163" s="286"/>
      <c r="EM163" s="286"/>
      <c r="EN163" s="286"/>
      <c r="EO163" s="286"/>
      <c r="EP163" s="286"/>
      <c r="EQ163" s="286"/>
      <c r="ER163" s="286"/>
      <c r="ES163" s="286"/>
      <c r="ET163" s="286"/>
      <c r="EU163" s="286"/>
      <c r="EV163" s="286"/>
      <c r="EW163" s="286"/>
      <c r="EX163" s="286"/>
      <c r="EY163" s="286"/>
      <c r="EZ163" s="286"/>
      <c r="FA163" s="286"/>
      <c r="FB163" s="286"/>
      <c r="FC163" s="286"/>
      <c r="FD163" s="286"/>
      <c r="FE163" s="286"/>
      <c r="FF163" s="286"/>
      <c r="FG163" s="286"/>
      <c r="FH163" s="286"/>
      <c r="FI163" s="286"/>
      <c r="FJ163" s="286"/>
      <c r="FK163" s="286"/>
      <c r="FL163" s="286"/>
      <c r="FM163" s="286"/>
      <c r="FN163" s="286"/>
      <c r="FO163" s="286"/>
      <c r="FP163" s="286"/>
      <c r="FQ163" s="286"/>
      <c r="FR163" s="286"/>
      <c r="FS163" s="286"/>
      <c r="FT163" s="286"/>
      <c r="FU163" s="286"/>
      <c r="FV163" s="286"/>
      <c r="FW163" s="286"/>
      <c r="FX163" s="286"/>
      <c r="FY163" s="286"/>
      <c r="FZ163" s="286"/>
      <c r="GA163" s="286"/>
      <c r="GB163" s="286"/>
      <c r="GC163" s="286"/>
      <c r="GD163" s="286"/>
      <c r="GE163" s="286"/>
      <c r="GF163" s="286"/>
      <c r="GG163" s="286"/>
      <c r="GH163" s="286"/>
      <c r="GI163" s="286"/>
      <c r="GJ163" s="286"/>
      <c r="GK163" s="286"/>
      <c r="GL163" s="286"/>
      <c r="GM163" s="286"/>
      <c r="GN163" s="286"/>
      <c r="GO163" s="286"/>
      <c r="GP163" s="286"/>
      <c r="GQ163" s="286"/>
      <c r="GR163" s="286"/>
      <c r="GS163" s="286"/>
      <c r="GT163" s="286"/>
      <c r="GU163" s="286"/>
      <c r="GV163" s="286"/>
      <c r="GW163" s="286"/>
      <c r="GX163" s="286"/>
      <c r="GY163" s="286"/>
      <c r="GZ163" s="286"/>
      <c r="HA163" s="286"/>
      <c r="HB163" s="286"/>
      <c r="HC163" s="286"/>
      <c r="HD163" s="286"/>
      <c r="HE163" s="286"/>
      <c r="HF163" s="286"/>
      <c r="HG163" s="286"/>
      <c r="HH163" s="286"/>
      <c r="HI163" s="286"/>
      <c r="HJ163" s="286"/>
      <c r="HK163" s="286"/>
      <c r="HL163" s="286"/>
      <c r="HM163" s="286"/>
      <c r="HN163" s="286"/>
      <c r="HO163" s="286"/>
      <c r="HP163" s="286"/>
      <c r="HQ163" s="286"/>
      <c r="HR163" s="286"/>
      <c r="HS163" s="286"/>
      <c r="HT163" s="286"/>
      <c r="HU163" s="286"/>
      <c r="HV163" s="286"/>
      <c r="HW163" s="286"/>
      <c r="HX163" s="286"/>
      <c r="HY163" s="286"/>
      <c r="HZ163" s="286"/>
      <c r="IA163" s="286"/>
      <c r="IB163" s="286"/>
      <c r="IC163" s="286"/>
      <c r="ID163" s="286"/>
      <c r="IE163" s="286"/>
      <c r="IF163" s="286"/>
      <c r="IG163" s="286"/>
      <c r="IH163" s="286"/>
      <c r="II163" s="286"/>
      <c r="IJ163" s="286"/>
      <c r="IK163" s="286"/>
      <c r="IL163" s="286"/>
      <c r="IM163" s="286"/>
      <c r="IN163" s="286"/>
      <c r="IO163" s="286"/>
      <c r="IP163" s="286"/>
      <c r="IQ163" s="286"/>
    </row>
    <row r="164" spans="1:251" s="270" customFormat="1" ht="24.75" customHeight="1">
      <c r="A164" s="281">
        <v>9</v>
      </c>
      <c r="B164" s="282" t="s">
        <v>453</v>
      </c>
      <c r="C164" s="272"/>
      <c r="D164" s="283"/>
      <c r="E164" s="284"/>
      <c r="F164" s="284"/>
      <c r="G164" s="284"/>
      <c r="H164" s="273"/>
      <c r="I164" s="307"/>
      <c r="J164" s="303"/>
      <c r="K164" s="303"/>
      <c r="L164" s="303"/>
      <c r="M164" s="303"/>
      <c r="N164" s="303"/>
      <c r="O164" s="303"/>
      <c r="P164" s="276"/>
      <c r="Q164" s="276"/>
      <c r="R164" s="276"/>
      <c r="S164" s="276"/>
      <c r="T164" s="305"/>
      <c r="U164" s="305"/>
      <c r="V164" s="305"/>
      <c r="W164" s="305"/>
      <c r="X164" s="305"/>
      <c r="Y164" s="305"/>
      <c r="Z164" s="306"/>
      <c r="AA164" s="305"/>
      <c r="AB164" s="286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6"/>
      <c r="AU164" s="286"/>
      <c r="AV164" s="286"/>
      <c r="AW164" s="286"/>
      <c r="AX164" s="286"/>
      <c r="AY164" s="286"/>
      <c r="AZ164" s="286"/>
      <c r="BA164" s="286"/>
      <c r="BB164" s="286"/>
      <c r="BC164" s="286"/>
      <c r="BD164" s="286"/>
      <c r="BE164" s="286"/>
      <c r="BF164" s="286"/>
      <c r="BG164" s="286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6"/>
      <c r="BR164" s="286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6"/>
      <c r="CE164" s="286"/>
      <c r="CF164" s="286"/>
      <c r="CG164" s="286"/>
      <c r="CH164" s="286"/>
      <c r="CI164" s="286"/>
      <c r="CJ164" s="286"/>
      <c r="CK164" s="286"/>
      <c r="CL164" s="286"/>
      <c r="CM164" s="286"/>
      <c r="CN164" s="286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6"/>
      <c r="DB164" s="286"/>
      <c r="DC164" s="286"/>
      <c r="DD164" s="286"/>
      <c r="DE164" s="286"/>
      <c r="DF164" s="286"/>
      <c r="DG164" s="286"/>
      <c r="DH164" s="286"/>
      <c r="DI164" s="286"/>
      <c r="DJ164" s="286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6"/>
      <c r="DW164" s="286"/>
      <c r="DX164" s="286"/>
      <c r="DY164" s="286"/>
      <c r="DZ164" s="286"/>
      <c r="EA164" s="286"/>
      <c r="EB164" s="286"/>
      <c r="EC164" s="286"/>
      <c r="ED164" s="286"/>
      <c r="EE164" s="286"/>
      <c r="EF164" s="286"/>
      <c r="EG164" s="286"/>
      <c r="EH164" s="286"/>
      <c r="EI164" s="286"/>
      <c r="EJ164" s="286"/>
      <c r="EK164" s="286"/>
      <c r="EL164" s="286"/>
      <c r="EM164" s="286"/>
      <c r="EN164" s="286"/>
      <c r="EO164" s="286"/>
      <c r="EP164" s="286"/>
      <c r="EQ164" s="286"/>
      <c r="ER164" s="286"/>
      <c r="ES164" s="286"/>
      <c r="ET164" s="286"/>
      <c r="EU164" s="286"/>
      <c r="EV164" s="286"/>
      <c r="EW164" s="286"/>
      <c r="EX164" s="286"/>
      <c r="EY164" s="286"/>
      <c r="EZ164" s="286"/>
      <c r="FA164" s="286"/>
      <c r="FB164" s="286"/>
      <c r="FC164" s="286"/>
      <c r="FD164" s="286"/>
      <c r="FE164" s="286"/>
      <c r="FF164" s="286"/>
      <c r="FG164" s="286"/>
      <c r="FH164" s="286"/>
      <c r="FI164" s="286"/>
      <c r="FJ164" s="286"/>
      <c r="FK164" s="286"/>
      <c r="FL164" s="286"/>
      <c r="FM164" s="286"/>
      <c r="FN164" s="286"/>
      <c r="FO164" s="286"/>
      <c r="FP164" s="286"/>
      <c r="FQ164" s="286"/>
      <c r="FR164" s="286"/>
      <c r="FS164" s="286"/>
      <c r="FT164" s="286"/>
      <c r="FU164" s="286"/>
      <c r="FV164" s="286"/>
      <c r="FW164" s="286"/>
      <c r="FX164" s="286"/>
      <c r="FY164" s="286"/>
      <c r="FZ164" s="286"/>
      <c r="GA164" s="286"/>
      <c r="GB164" s="286"/>
      <c r="GC164" s="286"/>
      <c r="GD164" s="286"/>
      <c r="GE164" s="286"/>
      <c r="GF164" s="286"/>
      <c r="GG164" s="286"/>
      <c r="GH164" s="286"/>
      <c r="GI164" s="286"/>
      <c r="GJ164" s="286"/>
      <c r="GK164" s="286"/>
      <c r="GL164" s="286"/>
      <c r="GM164" s="286"/>
      <c r="GN164" s="286"/>
      <c r="GO164" s="286"/>
      <c r="GP164" s="286"/>
      <c r="GQ164" s="286"/>
      <c r="GR164" s="286"/>
      <c r="GS164" s="286"/>
      <c r="GT164" s="286"/>
      <c r="GU164" s="286"/>
      <c r="GV164" s="286"/>
      <c r="GW164" s="286"/>
      <c r="GX164" s="286"/>
      <c r="GY164" s="286"/>
      <c r="GZ164" s="286"/>
      <c r="HA164" s="286"/>
      <c r="HB164" s="286"/>
      <c r="HC164" s="286"/>
      <c r="HD164" s="286"/>
      <c r="HE164" s="286"/>
      <c r="HF164" s="286"/>
      <c r="HG164" s="286"/>
      <c r="HH164" s="286"/>
      <c r="HI164" s="286"/>
      <c r="HJ164" s="286"/>
      <c r="HK164" s="286"/>
      <c r="HL164" s="286"/>
      <c r="HM164" s="286"/>
      <c r="HN164" s="286"/>
      <c r="HO164" s="286"/>
      <c r="HP164" s="286"/>
      <c r="HQ164" s="286"/>
      <c r="HR164" s="286"/>
      <c r="HS164" s="286"/>
      <c r="HT164" s="286"/>
      <c r="HU164" s="286"/>
      <c r="HV164" s="286"/>
      <c r="HW164" s="286"/>
      <c r="HX164" s="286"/>
      <c r="HY164" s="286"/>
      <c r="HZ164" s="286"/>
      <c r="IA164" s="286"/>
      <c r="IB164" s="286"/>
      <c r="IC164" s="286"/>
      <c r="ID164" s="286"/>
      <c r="IE164" s="286"/>
      <c r="IF164" s="286"/>
      <c r="IG164" s="286"/>
      <c r="IH164" s="286"/>
      <c r="II164" s="286"/>
      <c r="IJ164" s="286"/>
      <c r="IK164" s="286"/>
      <c r="IL164" s="286"/>
      <c r="IM164" s="286"/>
      <c r="IN164" s="286"/>
      <c r="IO164" s="286"/>
      <c r="IP164" s="286"/>
      <c r="IQ164" s="286"/>
    </row>
    <row r="168" ht="12.75">
      <c r="B168" s="203" t="s">
        <v>499</v>
      </c>
    </row>
    <row r="169" ht="12.75">
      <c r="B169" s="203" t="s">
        <v>500</v>
      </c>
    </row>
  </sheetData>
  <sheetProtection/>
  <mergeCells count="14">
    <mergeCell ref="AD1:AF4"/>
    <mergeCell ref="B4:D4"/>
    <mergeCell ref="D5:D6"/>
    <mergeCell ref="E5:O5"/>
    <mergeCell ref="P5:Z5"/>
    <mergeCell ref="B7:O7"/>
    <mergeCell ref="B1:AC3"/>
    <mergeCell ref="A136:A159"/>
    <mergeCell ref="A11:A31"/>
    <mergeCell ref="A33:A54"/>
    <mergeCell ref="A56:A77"/>
    <mergeCell ref="B83:D83"/>
    <mergeCell ref="A87:A109"/>
    <mergeCell ref="A111:A1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X186"/>
  <sheetViews>
    <sheetView view="pageBreakPreview" zoomScale="76" zoomScaleSheetLayoutView="76" zoomScalePageLayoutView="0" workbookViewId="0" topLeftCell="B1">
      <selection activeCell="V4" sqref="V4"/>
    </sheetView>
  </sheetViews>
  <sheetFormatPr defaultColWidth="9.00390625" defaultRowHeight="12.75"/>
  <cols>
    <col min="1" max="1" width="7.00390625" style="315" customWidth="1"/>
    <col min="2" max="2" width="137.25390625" style="201" customWidth="1"/>
    <col min="3" max="3" width="9.375" style="201" hidden="1" customWidth="1"/>
    <col min="4" max="4" width="9.25390625" style="201" hidden="1" customWidth="1"/>
    <col min="5" max="5" width="10.25390625" style="201" hidden="1" customWidth="1"/>
    <col min="6" max="6" width="10.75390625" style="201" customWidth="1"/>
    <col min="7" max="7" width="10.375" style="201" customWidth="1"/>
    <col min="8" max="9" width="10.75390625" style="201" hidden="1" customWidth="1"/>
    <col min="10" max="10" width="17.25390625" style="201" customWidth="1"/>
    <col min="11" max="18" width="0" style="201" hidden="1" customWidth="1"/>
    <col min="19" max="16384" width="9.125" style="201" customWidth="1"/>
  </cols>
  <sheetData>
    <row r="1" spans="2:12" ht="15.75" customHeight="1">
      <c r="B1" s="193"/>
      <c r="C1" s="193"/>
      <c r="D1" s="193"/>
      <c r="E1" s="193"/>
      <c r="F1" s="193"/>
      <c r="H1" s="316"/>
      <c r="I1" s="953" t="s">
        <v>502</v>
      </c>
      <c r="J1" s="953"/>
      <c r="K1" s="316"/>
      <c r="L1" s="316"/>
    </row>
    <row r="2" spans="2:12" ht="15.75"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69" customHeight="1">
      <c r="A3" s="954" t="s">
        <v>503</v>
      </c>
      <c r="B3" s="954"/>
      <c r="C3" s="954"/>
      <c r="D3" s="954"/>
      <c r="E3" s="954"/>
      <c r="F3" s="954"/>
      <c r="G3" s="954"/>
      <c r="H3" s="954"/>
      <c r="I3" s="954"/>
      <c r="J3" s="954"/>
      <c r="K3" s="316"/>
      <c r="L3" s="316"/>
    </row>
    <row r="4" spans="1:12" ht="28.5" customHeight="1">
      <c r="A4" s="955" t="s">
        <v>504</v>
      </c>
      <c r="B4" s="955"/>
      <c r="C4" s="955"/>
      <c r="D4" s="955"/>
      <c r="E4" s="955"/>
      <c r="F4" s="955"/>
      <c r="G4" s="955"/>
      <c r="H4" s="955"/>
      <c r="I4" s="955"/>
      <c r="J4" s="955"/>
      <c r="K4" s="193"/>
      <c r="L4" s="193"/>
    </row>
    <row r="5" spans="1:12" ht="33" customHeight="1">
      <c r="A5" s="948" t="s">
        <v>374</v>
      </c>
      <c r="B5" s="956" t="s">
        <v>505</v>
      </c>
      <c r="C5" s="957" t="s">
        <v>376</v>
      </c>
      <c r="D5" s="957" t="s">
        <v>377</v>
      </c>
      <c r="E5" s="959" t="s">
        <v>506</v>
      </c>
      <c r="F5" s="960"/>
      <c r="G5" s="960"/>
      <c r="H5" s="319"/>
      <c r="I5" s="320"/>
      <c r="J5" s="957" t="s">
        <v>507</v>
      </c>
      <c r="K5" s="321"/>
      <c r="L5" s="321"/>
    </row>
    <row r="6" spans="1:12" ht="33.75" customHeight="1">
      <c r="A6" s="950"/>
      <c r="B6" s="956"/>
      <c r="C6" s="958"/>
      <c r="D6" s="958"/>
      <c r="E6" s="194" t="s">
        <v>378</v>
      </c>
      <c r="F6" s="194" t="s">
        <v>379</v>
      </c>
      <c r="G6" s="194" t="s">
        <v>508</v>
      </c>
      <c r="H6" s="194"/>
      <c r="I6" s="318"/>
      <c r="J6" s="958"/>
      <c r="K6" s="321"/>
      <c r="L6" s="321"/>
    </row>
    <row r="7" spans="1:12" ht="28.5" customHeight="1" hidden="1">
      <c r="A7" s="322"/>
      <c r="B7" s="195" t="s">
        <v>380</v>
      </c>
      <c r="C7" s="199" t="e">
        <f aca="true" t="shared" si="0" ref="C7:J7">C9+C95</f>
        <v>#REF!</v>
      </c>
      <c r="D7" s="199" t="e">
        <f t="shared" si="0"/>
        <v>#REF!</v>
      </c>
      <c r="E7" s="200">
        <f t="shared" si="0"/>
        <v>0</v>
      </c>
      <c r="F7" s="200">
        <f t="shared" si="0"/>
        <v>1414</v>
      </c>
      <c r="G7" s="200">
        <f t="shared" si="0"/>
        <v>181</v>
      </c>
      <c r="H7" s="200" t="e">
        <f t="shared" si="0"/>
        <v>#REF!</v>
      </c>
      <c r="I7" s="200" t="e">
        <f t="shared" si="0"/>
        <v>#REF!</v>
      </c>
      <c r="J7" s="200">
        <f t="shared" si="0"/>
        <v>1003</v>
      </c>
      <c r="K7" s="321"/>
      <c r="L7" s="321"/>
    </row>
    <row r="8" spans="1:12" ht="32.25" customHeight="1" hidden="1">
      <c r="A8" s="322"/>
      <c r="B8" s="951" t="s">
        <v>381</v>
      </c>
      <c r="C8" s="951"/>
      <c r="D8" s="951"/>
      <c r="E8" s="951"/>
      <c r="F8" s="951"/>
      <c r="G8" s="951"/>
      <c r="H8" s="951"/>
      <c r="I8" s="951"/>
      <c r="J8" s="952"/>
      <c r="K8" s="321"/>
      <c r="L8" s="321"/>
    </row>
    <row r="9" spans="1:18" ht="28.5" customHeight="1" hidden="1">
      <c r="A9" s="322"/>
      <c r="B9" s="195" t="s">
        <v>382</v>
      </c>
      <c r="C9" s="199" t="e">
        <f>C10+C11+C35+C60+#REF!+#REF!</f>
        <v>#REF!</v>
      </c>
      <c r="D9" s="199" t="e">
        <f>D10+D11+D35+D60+#REF!+#REF!</f>
        <v>#REF!</v>
      </c>
      <c r="E9" s="200">
        <f>E10+E11+E35+E60+E91+E92+E93</f>
        <v>0</v>
      </c>
      <c r="F9" s="200">
        <f>F10+F11+F35+F60+F91+F92+F93</f>
        <v>1221</v>
      </c>
      <c r="G9" s="200">
        <f aca="true" t="shared" si="1" ref="G9:R9">G10+G11+G35+G60+G91+G92+G93</f>
        <v>0</v>
      </c>
      <c r="H9" s="200" t="e">
        <f t="shared" si="1"/>
        <v>#REF!</v>
      </c>
      <c r="I9" s="200" t="e">
        <f t="shared" si="1"/>
        <v>#REF!</v>
      </c>
      <c r="J9" s="200">
        <f t="shared" si="1"/>
        <v>814</v>
      </c>
      <c r="K9" s="199">
        <f t="shared" si="1"/>
        <v>0</v>
      </c>
      <c r="L9" s="199">
        <f t="shared" si="1"/>
        <v>0</v>
      </c>
      <c r="M9" s="199">
        <f t="shared" si="1"/>
        <v>0</v>
      </c>
      <c r="N9" s="199">
        <f t="shared" si="1"/>
        <v>0</v>
      </c>
      <c r="O9" s="199">
        <f t="shared" si="1"/>
        <v>0</v>
      </c>
      <c r="P9" s="199">
        <f t="shared" si="1"/>
        <v>0</v>
      </c>
      <c r="Q9" s="199">
        <f t="shared" si="1"/>
        <v>0</v>
      </c>
      <c r="R9" s="199">
        <f t="shared" si="1"/>
        <v>0</v>
      </c>
    </row>
    <row r="10" spans="1:12" s="327" customFormat="1" ht="37.5" customHeight="1" hidden="1">
      <c r="A10" s="323">
        <v>1</v>
      </c>
      <c r="B10" s="324" t="s">
        <v>383</v>
      </c>
      <c r="C10" s="195"/>
      <c r="D10" s="195"/>
      <c r="E10" s="195"/>
      <c r="F10" s="195"/>
      <c r="G10" s="195"/>
      <c r="H10" s="195"/>
      <c r="I10" s="195"/>
      <c r="J10" s="325">
        <f>(F10*2+G10)/3</f>
        <v>0</v>
      </c>
      <c r="K10" s="326"/>
      <c r="L10" s="326"/>
    </row>
    <row r="11" spans="1:12" s="327" customFormat="1" ht="24" customHeight="1" hidden="1">
      <c r="A11" s="323">
        <v>2</v>
      </c>
      <c r="B11" s="324" t="s">
        <v>351</v>
      </c>
      <c r="C11" s="195">
        <f>SUM(C12:C34)</f>
        <v>0</v>
      </c>
      <c r="D11" s="195">
        <f>SUM(D12:D34)</f>
        <v>0</v>
      </c>
      <c r="E11" s="195">
        <f>SUM(E12:E34)</f>
        <v>0</v>
      </c>
      <c r="F11" s="196">
        <f>SUM(F12:F34)+F85+F88</f>
        <v>1221</v>
      </c>
      <c r="G11" s="196">
        <f>SUM(G12:G34)+G85+G88</f>
        <v>0</v>
      </c>
      <c r="H11" s="196" t="e">
        <f>SUM(H12:H34)+H85+H88</f>
        <v>#REF!</v>
      </c>
      <c r="I11" s="196" t="e">
        <f>SUM(I12:I34)+I85+I88</f>
        <v>#REF!</v>
      </c>
      <c r="J11" s="196">
        <f>SUM(J12:J34)+J85+J88</f>
        <v>814</v>
      </c>
      <c r="K11" s="326"/>
      <c r="L11" s="326"/>
    </row>
    <row r="12" spans="1:12" ht="23.25" customHeight="1" hidden="1">
      <c r="A12" s="948"/>
      <c r="B12" s="328" t="s">
        <v>384</v>
      </c>
      <c r="C12" s="195"/>
      <c r="D12" s="195"/>
      <c r="E12" s="195">
        <f>'[3]П1'!E12+'[3]П2'!E12+'[3]П4'!E12</f>
        <v>0</v>
      </c>
      <c r="F12" s="195">
        <f>'[3]П1'!F12+'[3]П2'!F12+'[3]П4'!F12</f>
        <v>1221</v>
      </c>
      <c r="G12" s="195"/>
      <c r="H12" s="195"/>
      <c r="I12" s="195"/>
      <c r="J12" s="325">
        <f>(F12*2+G12)/3</f>
        <v>814</v>
      </c>
      <c r="K12" s="321"/>
      <c r="L12" s="321"/>
    </row>
    <row r="13" spans="1:12" ht="33" customHeight="1" hidden="1">
      <c r="A13" s="949"/>
      <c r="B13" s="329" t="s">
        <v>509</v>
      </c>
      <c r="C13" s="195"/>
      <c r="D13" s="195"/>
      <c r="E13" s="195"/>
      <c r="F13" s="195">
        <f>'[3]П1'!F13+'[3]П2'!F13+'[3]П4'!F13</f>
        <v>0</v>
      </c>
      <c r="G13" s="195"/>
      <c r="H13" s="195"/>
      <c r="I13" s="195"/>
      <c r="J13" s="325">
        <f aca="true" t="shared" si="2" ref="J13:J76">(F13*2+G13)/3</f>
        <v>0</v>
      </c>
      <c r="K13" s="321"/>
      <c r="L13" s="321"/>
    </row>
    <row r="14" spans="1:12" ht="33" customHeight="1" hidden="1">
      <c r="A14" s="949"/>
      <c r="B14" s="329" t="s">
        <v>510</v>
      </c>
      <c r="C14" s="195"/>
      <c r="D14" s="195"/>
      <c r="E14" s="195">
        <f>'[3]П1'!E14+'[3]П2'!E14+'[3]П4'!E14</f>
        <v>0</v>
      </c>
      <c r="F14" s="195">
        <f>'[3]П1'!F14+'[3]П2'!F14+'[3]П4'!F14</f>
        <v>0</v>
      </c>
      <c r="G14" s="195"/>
      <c r="H14" s="195"/>
      <c r="I14" s="195"/>
      <c r="J14" s="325">
        <f t="shared" si="2"/>
        <v>0</v>
      </c>
      <c r="K14" s="321"/>
      <c r="L14" s="321"/>
    </row>
    <row r="15" spans="1:12" ht="33" customHeight="1" hidden="1">
      <c r="A15" s="949"/>
      <c r="B15" s="329" t="s">
        <v>385</v>
      </c>
      <c r="C15" s="195"/>
      <c r="D15" s="195"/>
      <c r="E15" s="195"/>
      <c r="F15" s="195"/>
      <c r="G15" s="195"/>
      <c r="H15" s="195"/>
      <c r="I15" s="195"/>
      <c r="J15" s="325">
        <f t="shared" si="2"/>
        <v>0</v>
      </c>
      <c r="K15" s="321"/>
      <c r="L15" s="321"/>
    </row>
    <row r="16" spans="1:12" ht="33" customHeight="1" hidden="1">
      <c r="A16" s="949"/>
      <c r="B16" s="329" t="s">
        <v>386</v>
      </c>
      <c r="C16" s="195"/>
      <c r="D16" s="195"/>
      <c r="E16" s="195"/>
      <c r="F16" s="195"/>
      <c r="G16" s="195"/>
      <c r="H16" s="195"/>
      <c r="I16" s="195"/>
      <c r="J16" s="325">
        <f t="shared" si="2"/>
        <v>0</v>
      </c>
      <c r="K16" s="321"/>
      <c r="L16" s="321"/>
    </row>
    <row r="17" spans="1:12" ht="33" customHeight="1" hidden="1">
      <c r="A17" s="949"/>
      <c r="B17" s="329" t="s">
        <v>387</v>
      </c>
      <c r="C17" s="195"/>
      <c r="D17" s="195"/>
      <c r="E17" s="195"/>
      <c r="F17" s="195"/>
      <c r="G17" s="195"/>
      <c r="H17" s="195"/>
      <c r="I17" s="195"/>
      <c r="J17" s="325">
        <f t="shared" si="2"/>
        <v>0</v>
      </c>
      <c r="K17" s="321"/>
      <c r="L17" s="321"/>
    </row>
    <row r="18" spans="1:12" ht="33" customHeight="1" hidden="1">
      <c r="A18" s="949"/>
      <c r="B18" s="329" t="s">
        <v>388</v>
      </c>
      <c r="C18" s="195"/>
      <c r="D18" s="195"/>
      <c r="E18" s="195"/>
      <c r="F18" s="195"/>
      <c r="G18" s="195"/>
      <c r="H18" s="195"/>
      <c r="I18" s="195"/>
      <c r="J18" s="325">
        <f t="shared" si="2"/>
        <v>0</v>
      </c>
      <c r="K18" s="321"/>
      <c r="L18" s="321"/>
    </row>
    <row r="19" spans="1:12" ht="33" customHeight="1" hidden="1">
      <c r="A19" s="949"/>
      <c r="B19" s="329" t="s">
        <v>389</v>
      </c>
      <c r="C19" s="195"/>
      <c r="D19" s="195"/>
      <c r="E19" s="195"/>
      <c r="F19" s="195"/>
      <c r="G19" s="195"/>
      <c r="H19" s="195"/>
      <c r="I19" s="195"/>
      <c r="J19" s="325">
        <f t="shared" si="2"/>
        <v>0</v>
      </c>
      <c r="K19" s="321"/>
      <c r="L19" s="321"/>
    </row>
    <row r="20" spans="1:12" ht="33" customHeight="1" hidden="1">
      <c r="A20" s="949"/>
      <c r="B20" s="329" t="s">
        <v>390</v>
      </c>
      <c r="C20" s="195"/>
      <c r="D20" s="195"/>
      <c r="E20" s="195"/>
      <c r="F20" s="195"/>
      <c r="G20" s="195"/>
      <c r="H20" s="195"/>
      <c r="I20" s="195"/>
      <c r="J20" s="325">
        <f t="shared" si="2"/>
        <v>0</v>
      </c>
      <c r="K20" s="321"/>
      <c r="L20" s="321"/>
    </row>
    <row r="21" spans="1:12" ht="33" customHeight="1" hidden="1">
      <c r="A21" s="949"/>
      <c r="B21" s="329" t="s">
        <v>391</v>
      </c>
      <c r="C21" s="195"/>
      <c r="D21" s="195"/>
      <c r="E21" s="195"/>
      <c r="F21" s="195"/>
      <c r="G21" s="195"/>
      <c r="H21" s="195"/>
      <c r="I21" s="195"/>
      <c r="J21" s="325">
        <f t="shared" si="2"/>
        <v>0</v>
      </c>
      <c r="K21" s="321"/>
      <c r="L21" s="321"/>
    </row>
    <row r="22" spans="1:12" ht="33" customHeight="1" hidden="1">
      <c r="A22" s="949"/>
      <c r="B22" s="329" t="s">
        <v>392</v>
      </c>
      <c r="C22" s="195"/>
      <c r="D22" s="195"/>
      <c r="E22" s="195"/>
      <c r="F22" s="195"/>
      <c r="G22" s="195"/>
      <c r="H22" s="195"/>
      <c r="I22" s="195"/>
      <c r="J22" s="325">
        <f t="shared" si="2"/>
        <v>0</v>
      </c>
      <c r="K22" s="321"/>
      <c r="L22" s="321"/>
    </row>
    <row r="23" spans="1:12" ht="33" customHeight="1" hidden="1">
      <c r="A23" s="949"/>
      <c r="B23" s="329" t="s">
        <v>393</v>
      </c>
      <c r="C23" s="195"/>
      <c r="D23" s="195"/>
      <c r="E23" s="195"/>
      <c r="F23" s="195"/>
      <c r="G23" s="195"/>
      <c r="H23" s="195"/>
      <c r="I23" s="195"/>
      <c r="J23" s="325">
        <f t="shared" si="2"/>
        <v>0</v>
      </c>
      <c r="K23" s="321"/>
      <c r="L23" s="321"/>
    </row>
    <row r="24" spans="1:12" ht="33" customHeight="1" hidden="1">
      <c r="A24" s="949"/>
      <c r="B24" s="329" t="s">
        <v>394</v>
      </c>
      <c r="C24" s="195"/>
      <c r="D24" s="195"/>
      <c r="E24" s="195"/>
      <c r="F24" s="195"/>
      <c r="G24" s="195"/>
      <c r="H24" s="195"/>
      <c r="I24" s="195"/>
      <c r="J24" s="325">
        <f t="shared" si="2"/>
        <v>0</v>
      </c>
      <c r="K24" s="321"/>
      <c r="L24" s="321"/>
    </row>
    <row r="25" spans="1:12" ht="33" customHeight="1" hidden="1">
      <c r="A25" s="949"/>
      <c r="B25" s="329" t="s">
        <v>395</v>
      </c>
      <c r="C25" s="195"/>
      <c r="D25" s="195"/>
      <c r="E25" s="195"/>
      <c r="F25" s="195"/>
      <c r="G25" s="195"/>
      <c r="H25" s="195"/>
      <c r="I25" s="195"/>
      <c r="J25" s="325">
        <f t="shared" si="2"/>
        <v>0</v>
      </c>
      <c r="K25" s="321"/>
      <c r="L25" s="321"/>
    </row>
    <row r="26" spans="1:12" ht="33" customHeight="1" hidden="1">
      <c r="A26" s="949"/>
      <c r="B26" s="329" t="s">
        <v>396</v>
      </c>
      <c r="C26" s="195"/>
      <c r="D26" s="195"/>
      <c r="E26" s="195"/>
      <c r="F26" s="195"/>
      <c r="G26" s="195"/>
      <c r="H26" s="195"/>
      <c r="I26" s="195"/>
      <c r="J26" s="325">
        <f t="shared" si="2"/>
        <v>0</v>
      </c>
      <c r="K26" s="321"/>
      <c r="L26" s="321"/>
    </row>
    <row r="27" spans="1:12" ht="33" customHeight="1" hidden="1">
      <c r="A27" s="949"/>
      <c r="B27" s="329" t="s">
        <v>397</v>
      </c>
      <c r="C27" s="195"/>
      <c r="D27" s="195"/>
      <c r="E27" s="195"/>
      <c r="F27" s="195"/>
      <c r="G27" s="195"/>
      <c r="H27" s="195"/>
      <c r="I27" s="195"/>
      <c r="J27" s="325">
        <f t="shared" si="2"/>
        <v>0</v>
      </c>
      <c r="K27" s="321"/>
      <c r="L27" s="321"/>
    </row>
    <row r="28" spans="1:12" ht="33" customHeight="1" hidden="1">
      <c r="A28" s="949"/>
      <c r="B28" s="329" t="s">
        <v>398</v>
      </c>
      <c r="C28" s="195"/>
      <c r="D28" s="195"/>
      <c r="E28" s="195"/>
      <c r="F28" s="195"/>
      <c r="G28" s="195"/>
      <c r="H28" s="195"/>
      <c r="I28" s="195"/>
      <c r="J28" s="325">
        <f t="shared" si="2"/>
        <v>0</v>
      </c>
      <c r="K28" s="321"/>
      <c r="L28" s="321"/>
    </row>
    <row r="29" spans="1:12" ht="33" customHeight="1" hidden="1">
      <c r="A29" s="949"/>
      <c r="B29" s="329" t="s">
        <v>399</v>
      </c>
      <c r="C29" s="195"/>
      <c r="D29" s="195"/>
      <c r="E29" s="195"/>
      <c r="F29" s="195"/>
      <c r="G29" s="195"/>
      <c r="H29" s="195"/>
      <c r="I29" s="195"/>
      <c r="J29" s="325">
        <f t="shared" si="2"/>
        <v>0</v>
      </c>
      <c r="K29" s="321"/>
      <c r="L29" s="321"/>
    </row>
    <row r="30" spans="1:12" ht="33" customHeight="1" hidden="1">
      <c r="A30" s="949"/>
      <c r="B30" s="329" t="s">
        <v>400</v>
      </c>
      <c r="C30" s="195"/>
      <c r="D30" s="195"/>
      <c r="E30" s="195"/>
      <c r="F30" s="195"/>
      <c r="G30" s="195"/>
      <c r="H30" s="195"/>
      <c r="I30" s="195"/>
      <c r="J30" s="325">
        <f t="shared" si="2"/>
        <v>0</v>
      </c>
      <c r="K30" s="321"/>
      <c r="L30" s="321"/>
    </row>
    <row r="31" spans="1:12" ht="33" customHeight="1" hidden="1">
      <c r="A31" s="949"/>
      <c r="B31" s="329" t="s">
        <v>401</v>
      </c>
      <c r="C31" s="195"/>
      <c r="D31" s="195"/>
      <c r="E31" s="195"/>
      <c r="F31" s="195"/>
      <c r="G31" s="195"/>
      <c r="H31" s="195"/>
      <c r="I31" s="195"/>
      <c r="J31" s="325">
        <f t="shared" si="2"/>
        <v>0</v>
      </c>
      <c r="K31" s="321"/>
      <c r="L31" s="321"/>
    </row>
    <row r="32" spans="1:12" ht="33" customHeight="1" hidden="1">
      <c r="A32" s="949"/>
      <c r="B32" s="329" t="s">
        <v>402</v>
      </c>
      <c r="C32" s="195"/>
      <c r="D32" s="195"/>
      <c r="E32" s="195"/>
      <c r="F32" s="195"/>
      <c r="G32" s="195"/>
      <c r="H32" s="195"/>
      <c r="I32" s="195"/>
      <c r="J32" s="325">
        <f t="shared" si="2"/>
        <v>0</v>
      </c>
      <c r="K32" s="321"/>
      <c r="L32" s="321"/>
    </row>
    <row r="33" spans="1:12" ht="33" customHeight="1" hidden="1">
      <c r="A33" s="949"/>
      <c r="B33" s="329" t="s">
        <v>403</v>
      </c>
      <c r="C33" s="195"/>
      <c r="D33" s="195"/>
      <c r="E33" s="195"/>
      <c r="F33" s="195"/>
      <c r="G33" s="195"/>
      <c r="H33" s="195"/>
      <c r="I33" s="195"/>
      <c r="J33" s="325">
        <f t="shared" si="2"/>
        <v>0</v>
      </c>
      <c r="K33" s="321"/>
      <c r="L33" s="321"/>
    </row>
    <row r="34" spans="1:12" ht="33" customHeight="1" hidden="1">
      <c r="A34" s="950"/>
      <c r="B34" s="329" t="s">
        <v>404</v>
      </c>
      <c r="C34" s="195"/>
      <c r="D34" s="195"/>
      <c r="E34" s="195"/>
      <c r="F34" s="195"/>
      <c r="G34" s="195"/>
      <c r="H34" s="195"/>
      <c r="I34" s="195"/>
      <c r="J34" s="325">
        <f t="shared" si="2"/>
        <v>0</v>
      </c>
      <c r="K34" s="321"/>
      <c r="L34" s="321"/>
    </row>
    <row r="35" spans="1:12" s="327" customFormat="1" ht="37.5" customHeight="1" hidden="1">
      <c r="A35" s="323">
        <v>3</v>
      </c>
      <c r="B35" s="330" t="s">
        <v>354</v>
      </c>
      <c r="C35" s="195">
        <f>SUM(C36:C59)</f>
        <v>0</v>
      </c>
      <c r="D35" s="195">
        <f>SUM(D36:D59)</f>
        <v>0</v>
      </c>
      <c r="E35" s="195">
        <f>SUM(E36:E59)</f>
        <v>0</v>
      </c>
      <c r="F35" s="196">
        <f>SUM(F36:F59)+F86+F89</f>
        <v>0</v>
      </c>
      <c r="G35" s="196">
        <f>SUM(G36:G59)+G86+G89</f>
        <v>0</v>
      </c>
      <c r="H35" s="195" t="e">
        <f>SUM(H36:H59)+H86+H89</f>
        <v>#REF!</v>
      </c>
      <c r="I35" s="195" t="e">
        <f>SUM(I36:I59)+I86+I89</f>
        <v>#REF!</v>
      </c>
      <c r="J35" s="196">
        <f>SUM(J36:J59)+J86+J89</f>
        <v>0</v>
      </c>
      <c r="K35" s="326"/>
      <c r="L35" s="326"/>
    </row>
    <row r="36" spans="1:12" ht="15.75" hidden="1">
      <c r="A36" s="948"/>
      <c r="B36" s="329" t="s">
        <v>405</v>
      </c>
      <c r="C36" s="195"/>
      <c r="D36" s="195"/>
      <c r="E36" s="195"/>
      <c r="F36" s="195"/>
      <c r="G36" s="195"/>
      <c r="H36" s="195"/>
      <c r="I36" s="195"/>
      <c r="J36" s="325">
        <f t="shared" si="2"/>
        <v>0</v>
      </c>
      <c r="K36" s="321"/>
      <c r="L36" s="321"/>
    </row>
    <row r="37" spans="1:12" ht="33" customHeight="1" hidden="1">
      <c r="A37" s="949"/>
      <c r="B37" s="329" t="s">
        <v>511</v>
      </c>
      <c r="C37" s="195"/>
      <c r="D37" s="195"/>
      <c r="E37" s="195"/>
      <c r="F37" s="195"/>
      <c r="G37" s="195"/>
      <c r="H37" s="195"/>
      <c r="I37" s="195"/>
      <c r="J37" s="325">
        <f t="shared" si="2"/>
        <v>0</v>
      </c>
      <c r="K37" s="321"/>
      <c r="L37" s="321"/>
    </row>
    <row r="38" spans="1:12" ht="33" customHeight="1" hidden="1">
      <c r="A38" s="949"/>
      <c r="B38" s="329" t="s">
        <v>512</v>
      </c>
      <c r="C38" s="195"/>
      <c r="D38" s="195"/>
      <c r="E38" s="195"/>
      <c r="F38" s="195"/>
      <c r="G38" s="195"/>
      <c r="H38" s="195"/>
      <c r="I38" s="195"/>
      <c r="J38" s="325">
        <f t="shared" si="2"/>
        <v>0</v>
      </c>
      <c r="K38" s="321"/>
      <c r="L38" s="321"/>
    </row>
    <row r="39" spans="1:12" ht="33" customHeight="1" hidden="1">
      <c r="A39" s="949"/>
      <c r="B39" s="329" t="s">
        <v>406</v>
      </c>
      <c r="C39" s="195"/>
      <c r="D39" s="195"/>
      <c r="E39" s="195"/>
      <c r="F39" s="195"/>
      <c r="G39" s="195"/>
      <c r="H39" s="195"/>
      <c r="I39" s="195"/>
      <c r="J39" s="325">
        <f t="shared" si="2"/>
        <v>0</v>
      </c>
      <c r="K39" s="321"/>
      <c r="L39" s="321"/>
    </row>
    <row r="40" spans="1:12" ht="33" customHeight="1" hidden="1">
      <c r="A40" s="949"/>
      <c r="B40" s="329" t="s">
        <v>407</v>
      </c>
      <c r="C40" s="195"/>
      <c r="D40" s="195"/>
      <c r="E40" s="195"/>
      <c r="F40" s="195"/>
      <c r="G40" s="195"/>
      <c r="H40" s="195"/>
      <c r="I40" s="195"/>
      <c r="J40" s="325">
        <f t="shared" si="2"/>
        <v>0</v>
      </c>
      <c r="K40" s="321"/>
      <c r="L40" s="321"/>
    </row>
    <row r="41" spans="1:12" ht="33" customHeight="1" hidden="1">
      <c r="A41" s="949"/>
      <c r="B41" s="329" t="s">
        <v>408</v>
      </c>
      <c r="C41" s="195"/>
      <c r="D41" s="195"/>
      <c r="E41" s="195"/>
      <c r="F41" s="195"/>
      <c r="G41" s="195"/>
      <c r="H41" s="195"/>
      <c r="I41" s="195"/>
      <c r="J41" s="325">
        <f t="shared" si="2"/>
        <v>0</v>
      </c>
      <c r="K41" s="321"/>
      <c r="L41" s="321"/>
    </row>
    <row r="42" spans="1:12" ht="33" customHeight="1" hidden="1">
      <c r="A42" s="949"/>
      <c r="B42" s="329" t="s">
        <v>409</v>
      </c>
      <c r="C42" s="195"/>
      <c r="D42" s="195"/>
      <c r="E42" s="195"/>
      <c r="F42" s="195"/>
      <c r="G42" s="195"/>
      <c r="H42" s="195"/>
      <c r="I42" s="195"/>
      <c r="J42" s="325">
        <f t="shared" si="2"/>
        <v>0</v>
      </c>
      <c r="K42" s="321"/>
      <c r="L42" s="321"/>
    </row>
    <row r="43" spans="1:12" ht="33" customHeight="1" hidden="1">
      <c r="A43" s="949"/>
      <c r="B43" s="329" t="s">
        <v>410</v>
      </c>
      <c r="C43" s="195"/>
      <c r="D43" s="195"/>
      <c r="E43" s="195"/>
      <c r="F43" s="195"/>
      <c r="G43" s="195"/>
      <c r="H43" s="195"/>
      <c r="I43" s="195"/>
      <c r="J43" s="325">
        <f t="shared" si="2"/>
        <v>0</v>
      </c>
      <c r="K43" s="321"/>
      <c r="L43" s="321"/>
    </row>
    <row r="44" spans="1:12" ht="33" customHeight="1" hidden="1">
      <c r="A44" s="949"/>
      <c r="B44" s="329" t="s">
        <v>411</v>
      </c>
      <c r="C44" s="195"/>
      <c r="D44" s="195"/>
      <c r="E44" s="195"/>
      <c r="F44" s="195"/>
      <c r="G44" s="195"/>
      <c r="H44" s="195"/>
      <c r="I44" s="195"/>
      <c r="J44" s="325">
        <f t="shared" si="2"/>
        <v>0</v>
      </c>
      <c r="K44" s="321"/>
      <c r="L44" s="321"/>
    </row>
    <row r="45" spans="1:12" ht="33" customHeight="1" hidden="1">
      <c r="A45" s="949"/>
      <c r="B45" s="329" t="s">
        <v>412</v>
      </c>
      <c r="C45" s="195"/>
      <c r="D45" s="195"/>
      <c r="E45" s="195"/>
      <c r="F45" s="195"/>
      <c r="G45" s="195"/>
      <c r="H45" s="195"/>
      <c r="I45" s="195"/>
      <c r="J45" s="325">
        <f t="shared" si="2"/>
        <v>0</v>
      </c>
      <c r="K45" s="321"/>
      <c r="L45" s="321"/>
    </row>
    <row r="46" spans="1:12" ht="33" customHeight="1" hidden="1">
      <c r="A46" s="949"/>
      <c r="B46" s="329" t="s">
        <v>413</v>
      </c>
      <c r="C46" s="195"/>
      <c r="D46" s="195"/>
      <c r="E46" s="195"/>
      <c r="F46" s="195"/>
      <c r="G46" s="195"/>
      <c r="H46" s="195"/>
      <c r="I46" s="195"/>
      <c r="J46" s="325">
        <f t="shared" si="2"/>
        <v>0</v>
      </c>
      <c r="K46" s="321"/>
      <c r="L46" s="321"/>
    </row>
    <row r="47" spans="1:12" ht="33" customHeight="1" hidden="1">
      <c r="A47" s="949"/>
      <c r="B47" s="329" t="s">
        <v>414</v>
      </c>
      <c r="C47" s="195"/>
      <c r="D47" s="195"/>
      <c r="E47" s="195"/>
      <c r="F47" s="195"/>
      <c r="G47" s="195"/>
      <c r="H47" s="195"/>
      <c r="I47" s="195"/>
      <c r="J47" s="325">
        <f t="shared" si="2"/>
        <v>0</v>
      </c>
      <c r="K47" s="321"/>
      <c r="L47" s="321"/>
    </row>
    <row r="48" spans="1:12" ht="33" customHeight="1" hidden="1">
      <c r="A48" s="949"/>
      <c r="B48" s="329" t="s">
        <v>415</v>
      </c>
      <c r="C48" s="195"/>
      <c r="D48" s="195"/>
      <c r="E48" s="195"/>
      <c r="F48" s="195"/>
      <c r="G48" s="195"/>
      <c r="H48" s="195"/>
      <c r="I48" s="195"/>
      <c r="J48" s="325">
        <f t="shared" si="2"/>
        <v>0</v>
      </c>
      <c r="K48" s="321"/>
      <c r="L48" s="321"/>
    </row>
    <row r="49" spans="1:12" ht="33" customHeight="1" hidden="1">
      <c r="A49" s="949"/>
      <c r="B49" s="329" t="s">
        <v>416</v>
      </c>
      <c r="C49" s="195"/>
      <c r="D49" s="195"/>
      <c r="E49" s="195"/>
      <c r="F49" s="195"/>
      <c r="G49" s="195"/>
      <c r="H49" s="195"/>
      <c r="I49" s="195"/>
      <c r="J49" s="325">
        <f t="shared" si="2"/>
        <v>0</v>
      </c>
      <c r="K49" s="321"/>
      <c r="L49" s="321"/>
    </row>
    <row r="50" spans="1:12" ht="33" customHeight="1" hidden="1">
      <c r="A50" s="949"/>
      <c r="B50" s="329" t="s">
        <v>417</v>
      </c>
      <c r="C50" s="195"/>
      <c r="D50" s="195"/>
      <c r="E50" s="195"/>
      <c r="F50" s="195"/>
      <c r="G50" s="195"/>
      <c r="H50" s="195"/>
      <c r="I50" s="195"/>
      <c r="J50" s="325">
        <f t="shared" si="2"/>
        <v>0</v>
      </c>
      <c r="K50" s="321"/>
      <c r="L50" s="321"/>
    </row>
    <row r="51" spans="1:12" ht="33" customHeight="1" hidden="1">
      <c r="A51" s="949"/>
      <c r="B51" s="329" t="s">
        <v>418</v>
      </c>
      <c r="C51" s="195"/>
      <c r="D51" s="195"/>
      <c r="E51" s="195"/>
      <c r="F51" s="195"/>
      <c r="G51" s="195"/>
      <c r="H51" s="195"/>
      <c r="I51" s="195"/>
      <c r="J51" s="325">
        <f t="shared" si="2"/>
        <v>0</v>
      </c>
      <c r="K51" s="321"/>
      <c r="L51" s="321"/>
    </row>
    <row r="52" spans="1:12" ht="33" customHeight="1" hidden="1">
      <c r="A52" s="949"/>
      <c r="B52" s="329" t="s">
        <v>419</v>
      </c>
      <c r="C52" s="195"/>
      <c r="D52" s="195"/>
      <c r="E52" s="195"/>
      <c r="F52" s="195"/>
      <c r="G52" s="195"/>
      <c r="H52" s="195"/>
      <c r="I52" s="195"/>
      <c r="J52" s="325">
        <f t="shared" si="2"/>
        <v>0</v>
      </c>
      <c r="K52" s="321"/>
      <c r="L52" s="321"/>
    </row>
    <row r="53" spans="1:12" ht="33" customHeight="1" hidden="1">
      <c r="A53" s="949"/>
      <c r="B53" s="329" t="s">
        <v>420</v>
      </c>
      <c r="C53" s="195"/>
      <c r="D53" s="195"/>
      <c r="E53" s="195"/>
      <c r="F53" s="195"/>
      <c r="G53" s="195"/>
      <c r="H53" s="195"/>
      <c r="I53" s="195"/>
      <c r="J53" s="325">
        <f t="shared" si="2"/>
        <v>0</v>
      </c>
      <c r="K53" s="321"/>
      <c r="L53" s="321"/>
    </row>
    <row r="54" spans="1:12" ht="33" customHeight="1" hidden="1">
      <c r="A54" s="949"/>
      <c r="B54" s="329" t="s">
        <v>421</v>
      </c>
      <c r="C54" s="195"/>
      <c r="D54" s="195"/>
      <c r="E54" s="195"/>
      <c r="F54" s="195"/>
      <c r="G54" s="195"/>
      <c r="H54" s="195"/>
      <c r="I54" s="195"/>
      <c r="J54" s="325">
        <f t="shared" si="2"/>
        <v>0</v>
      </c>
      <c r="K54" s="321"/>
      <c r="L54" s="321"/>
    </row>
    <row r="55" spans="1:12" ht="33" customHeight="1" hidden="1">
      <c r="A55" s="949"/>
      <c r="B55" s="329" t="s">
        <v>422</v>
      </c>
      <c r="C55" s="195"/>
      <c r="D55" s="195"/>
      <c r="E55" s="195"/>
      <c r="F55" s="195"/>
      <c r="G55" s="195"/>
      <c r="H55" s="195"/>
      <c r="I55" s="195"/>
      <c r="J55" s="325">
        <f t="shared" si="2"/>
        <v>0</v>
      </c>
      <c r="K55" s="321"/>
      <c r="L55" s="321"/>
    </row>
    <row r="56" spans="1:12" ht="33" customHeight="1" hidden="1">
      <c r="A56" s="949"/>
      <c r="B56" s="329" t="s">
        <v>423</v>
      </c>
      <c r="C56" s="195"/>
      <c r="D56" s="195"/>
      <c r="E56" s="195"/>
      <c r="F56" s="195"/>
      <c r="G56" s="195"/>
      <c r="H56" s="195"/>
      <c r="I56" s="195"/>
      <c r="J56" s="325">
        <f t="shared" si="2"/>
        <v>0</v>
      </c>
      <c r="K56" s="321"/>
      <c r="L56" s="321"/>
    </row>
    <row r="57" spans="1:12" ht="33" customHeight="1" hidden="1">
      <c r="A57" s="949"/>
      <c r="B57" s="329" t="s">
        <v>424</v>
      </c>
      <c r="C57" s="195"/>
      <c r="D57" s="195"/>
      <c r="E57" s="195"/>
      <c r="F57" s="195"/>
      <c r="G57" s="195"/>
      <c r="H57" s="195"/>
      <c r="I57" s="195"/>
      <c r="J57" s="325">
        <f t="shared" si="2"/>
        <v>0</v>
      </c>
      <c r="K57" s="321"/>
      <c r="L57" s="321"/>
    </row>
    <row r="58" spans="1:12" ht="33" customHeight="1" hidden="1">
      <c r="A58" s="949"/>
      <c r="B58" s="329" t="s">
        <v>425</v>
      </c>
      <c r="C58" s="195"/>
      <c r="D58" s="195"/>
      <c r="E58" s="195"/>
      <c r="F58" s="195"/>
      <c r="G58" s="195"/>
      <c r="H58" s="195"/>
      <c r="I58" s="195"/>
      <c r="J58" s="325">
        <f t="shared" si="2"/>
        <v>0</v>
      </c>
      <c r="K58" s="321"/>
      <c r="L58" s="321"/>
    </row>
    <row r="59" spans="1:12" ht="33" customHeight="1" hidden="1">
      <c r="A59" s="950"/>
      <c r="B59" s="329" t="s">
        <v>426</v>
      </c>
      <c r="C59" s="195"/>
      <c r="D59" s="195"/>
      <c r="E59" s="195"/>
      <c r="F59" s="195"/>
      <c r="G59" s="195"/>
      <c r="H59" s="195"/>
      <c r="I59" s="195"/>
      <c r="J59" s="325">
        <f t="shared" si="2"/>
        <v>0</v>
      </c>
      <c r="K59" s="321"/>
      <c r="L59" s="321"/>
    </row>
    <row r="60" spans="1:12" s="327" customFormat="1" ht="26.25" customHeight="1" hidden="1">
      <c r="A60" s="323">
        <v>4</v>
      </c>
      <c r="B60" s="330" t="s">
        <v>353</v>
      </c>
      <c r="C60" s="195">
        <f>SUM(C61:C84)</f>
        <v>0</v>
      </c>
      <c r="D60" s="195">
        <f>SUM(D61:D84)</f>
        <v>0</v>
      </c>
      <c r="E60" s="195">
        <f>SUM(E61:E84)</f>
        <v>0</v>
      </c>
      <c r="F60" s="196">
        <f>SUM(F61:F84)+F87+F90</f>
        <v>0</v>
      </c>
      <c r="G60" s="196">
        <f>SUM(G61:G84)+G87+G90</f>
        <v>0</v>
      </c>
      <c r="H60" s="195" t="e">
        <f>SUM(H61:H84)+H87+H90</f>
        <v>#REF!</v>
      </c>
      <c r="I60" s="195" t="e">
        <f>SUM(I61:I84)+I87+I90</f>
        <v>#REF!</v>
      </c>
      <c r="J60" s="196">
        <f>SUM(J61:J84)+J87+J90</f>
        <v>0</v>
      </c>
      <c r="K60" s="326"/>
      <c r="L60" s="326"/>
    </row>
    <row r="61" spans="1:12" ht="28.5" customHeight="1" hidden="1">
      <c r="A61" s="948"/>
      <c r="B61" s="329" t="s">
        <v>427</v>
      </c>
      <c r="C61" s="195"/>
      <c r="D61" s="195"/>
      <c r="E61" s="195"/>
      <c r="F61" s="195"/>
      <c r="G61" s="195"/>
      <c r="H61" s="195"/>
      <c r="I61" s="195"/>
      <c r="J61" s="325">
        <f t="shared" si="2"/>
        <v>0</v>
      </c>
      <c r="K61" s="321"/>
      <c r="L61" s="321"/>
    </row>
    <row r="62" spans="1:12" ht="33" customHeight="1" hidden="1">
      <c r="A62" s="949"/>
      <c r="B62" s="329" t="s">
        <v>513</v>
      </c>
      <c r="C62" s="195"/>
      <c r="D62" s="195"/>
      <c r="E62" s="195"/>
      <c r="F62" s="195"/>
      <c r="G62" s="195"/>
      <c r="H62" s="195"/>
      <c r="I62" s="195"/>
      <c r="J62" s="325">
        <f t="shared" si="2"/>
        <v>0</v>
      </c>
      <c r="K62" s="321"/>
      <c r="L62" s="321"/>
    </row>
    <row r="63" spans="1:12" ht="33" customHeight="1" hidden="1">
      <c r="A63" s="949"/>
      <c r="B63" s="329" t="s">
        <v>514</v>
      </c>
      <c r="C63" s="195"/>
      <c r="D63" s="195"/>
      <c r="E63" s="195"/>
      <c r="F63" s="195"/>
      <c r="G63" s="195"/>
      <c r="H63" s="195"/>
      <c r="I63" s="195"/>
      <c r="J63" s="325">
        <f t="shared" si="2"/>
        <v>0</v>
      </c>
      <c r="K63" s="321"/>
      <c r="L63" s="321"/>
    </row>
    <row r="64" spans="1:12" ht="33" customHeight="1" hidden="1">
      <c r="A64" s="949"/>
      <c r="B64" s="329" t="s">
        <v>428</v>
      </c>
      <c r="C64" s="195"/>
      <c r="D64" s="195"/>
      <c r="E64" s="195"/>
      <c r="F64" s="195"/>
      <c r="G64" s="195"/>
      <c r="H64" s="195"/>
      <c r="I64" s="195"/>
      <c r="J64" s="325">
        <f t="shared" si="2"/>
        <v>0</v>
      </c>
      <c r="K64" s="321"/>
      <c r="L64" s="321"/>
    </row>
    <row r="65" spans="1:12" ht="33" customHeight="1" hidden="1">
      <c r="A65" s="949"/>
      <c r="B65" s="329" t="s">
        <v>429</v>
      </c>
      <c r="C65" s="195"/>
      <c r="D65" s="195"/>
      <c r="E65" s="195"/>
      <c r="F65" s="195"/>
      <c r="G65" s="195"/>
      <c r="H65" s="195"/>
      <c r="I65" s="195"/>
      <c r="J65" s="325">
        <f t="shared" si="2"/>
        <v>0</v>
      </c>
      <c r="K65" s="321"/>
      <c r="L65" s="321"/>
    </row>
    <row r="66" spans="1:12" ht="33" customHeight="1" hidden="1">
      <c r="A66" s="949"/>
      <c r="B66" s="329" t="s">
        <v>430</v>
      </c>
      <c r="C66" s="195"/>
      <c r="D66" s="195"/>
      <c r="E66" s="195"/>
      <c r="F66" s="195"/>
      <c r="G66" s="195"/>
      <c r="H66" s="195"/>
      <c r="I66" s="195"/>
      <c r="J66" s="325">
        <f t="shared" si="2"/>
        <v>0</v>
      </c>
      <c r="K66" s="321"/>
      <c r="L66" s="321"/>
    </row>
    <row r="67" spans="1:12" ht="33" customHeight="1" hidden="1">
      <c r="A67" s="949"/>
      <c r="B67" s="329" t="s">
        <v>431</v>
      </c>
      <c r="C67" s="195"/>
      <c r="D67" s="195"/>
      <c r="E67" s="195"/>
      <c r="F67" s="195"/>
      <c r="G67" s="195"/>
      <c r="H67" s="195"/>
      <c r="I67" s="195"/>
      <c r="J67" s="325">
        <f t="shared" si="2"/>
        <v>0</v>
      </c>
      <c r="K67" s="321"/>
      <c r="L67" s="321"/>
    </row>
    <row r="68" spans="1:12" ht="33" customHeight="1" hidden="1">
      <c r="A68" s="949"/>
      <c r="B68" s="329" t="s">
        <v>432</v>
      </c>
      <c r="C68" s="195"/>
      <c r="D68" s="195"/>
      <c r="E68" s="195"/>
      <c r="F68" s="195"/>
      <c r="G68" s="195"/>
      <c r="H68" s="195"/>
      <c r="I68" s="195"/>
      <c r="J68" s="325">
        <f t="shared" si="2"/>
        <v>0</v>
      </c>
      <c r="K68" s="321"/>
      <c r="L68" s="321"/>
    </row>
    <row r="69" spans="1:12" ht="33" customHeight="1" hidden="1">
      <c r="A69" s="949"/>
      <c r="B69" s="329" t="s">
        <v>433</v>
      </c>
      <c r="C69" s="195"/>
      <c r="D69" s="195"/>
      <c r="E69" s="195"/>
      <c r="F69" s="195"/>
      <c r="G69" s="195"/>
      <c r="H69" s="195"/>
      <c r="I69" s="195"/>
      <c r="J69" s="325">
        <f t="shared" si="2"/>
        <v>0</v>
      </c>
      <c r="K69" s="321"/>
      <c r="L69" s="321"/>
    </row>
    <row r="70" spans="1:12" ht="33" customHeight="1" hidden="1">
      <c r="A70" s="949"/>
      <c r="B70" s="329" t="s">
        <v>434</v>
      </c>
      <c r="C70" s="195"/>
      <c r="D70" s="195"/>
      <c r="E70" s="195"/>
      <c r="F70" s="195"/>
      <c r="G70" s="195"/>
      <c r="H70" s="195"/>
      <c r="I70" s="195"/>
      <c r="J70" s="325">
        <f t="shared" si="2"/>
        <v>0</v>
      </c>
      <c r="K70" s="321"/>
      <c r="L70" s="321"/>
    </row>
    <row r="71" spans="1:12" ht="33" customHeight="1" hidden="1">
      <c r="A71" s="949"/>
      <c r="B71" s="329" t="s">
        <v>435</v>
      </c>
      <c r="C71" s="195"/>
      <c r="D71" s="195"/>
      <c r="E71" s="195"/>
      <c r="F71" s="195"/>
      <c r="G71" s="195"/>
      <c r="H71" s="195"/>
      <c r="I71" s="195"/>
      <c r="J71" s="325">
        <f t="shared" si="2"/>
        <v>0</v>
      </c>
      <c r="K71" s="321"/>
      <c r="L71" s="321"/>
    </row>
    <row r="72" spans="1:12" ht="33" customHeight="1" hidden="1">
      <c r="A72" s="949"/>
      <c r="B72" s="329" t="s">
        <v>436</v>
      </c>
      <c r="C72" s="195"/>
      <c r="D72" s="195"/>
      <c r="E72" s="195"/>
      <c r="F72" s="195"/>
      <c r="G72" s="195"/>
      <c r="H72" s="195"/>
      <c r="I72" s="195"/>
      <c r="J72" s="325">
        <f t="shared" si="2"/>
        <v>0</v>
      </c>
      <c r="K72" s="321"/>
      <c r="L72" s="321"/>
    </row>
    <row r="73" spans="1:12" ht="33" customHeight="1" hidden="1">
      <c r="A73" s="949"/>
      <c r="B73" s="329" t="s">
        <v>437</v>
      </c>
      <c r="C73" s="195"/>
      <c r="D73" s="195"/>
      <c r="E73" s="195"/>
      <c r="F73" s="195"/>
      <c r="G73" s="195"/>
      <c r="H73" s="195"/>
      <c r="I73" s="195"/>
      <c r="J73" s="325">
        <f t="shared" si="2"/>
        <v>0</v>
      </c>
      <c r="K73" s="321"/>
      <c r="L73" s="321"/>
    </row>
    <row r="74" spans="1:12" ht="33" customHeight="1" hidden="1">
      <c r="A74" s="949"/>
      <c r="B74" s="329" t="s">
        <v>438</v>
      </c>
      <c r="C74" s="195"/>
      <c r="D74" s="195"/>
      <c r="E74" s="195"/>
      <c r="F74" s="195"/>
      <c r="G74" s="195"/>
      <c r="H74" s="192"/>
      <c r="I74" s="192"/>
      <c r="J74" s="325">
        <f t="shared" si="2"/>
        <v>0</v>
      </c>
      <c r="K74" s="321"/>
      <c r="L74" s="321"/>
    </row>
    <row r="75" spans="1:12" ht="33" customHeight="1" hidden="1">
      <c r="A75" s="949"/>
      <c r="B75" s="329" t="s">
        <v>439</v>
      </c>
      <c r="C75" s="329"/>
      <c r="D75" s="329"/>
      <c r="E75" s="331"/>
      <c r="F75" s="331"/>
      <c r="G75" s="331"/>
      <c r="H75" s="331"/>
      <c r="I75" s="331"/>
      <c r="J75" s="325">
        <f t="shared" si="2"/>
        <v>0</v>
      </c>
      <c r="K75" s="321"/>
      <c r="L75" s="321"/>
    </row>
    <row r="76" spans="1:12" ht="33" customHeight="1" hidden="1">
      <c r="A76" s="949"/>
      <c r="B76" s="329" t="s">
        <v>440</v>
      </c>
      <c r="C76" s="329"/>
      <c r="D76" s="329"/>
      <c r="E76" s="331"/>
      <c r="F76" s="331"/>
      <c r="G76" s="331"/>
      <c r="H76" s="331"/>
      <c r="I76" s="331"/>
      <c r="J76" s="325">
        <f t="shared" si="2"/>
        <v>0</v>
      </c>
      <c r="K76" s="321"/>
      <c r="L76" s="321"/>
    </row>
    <row r="77" spans="1:12" ht="33" customHeight="1" hidden="1">
      <c r="A77" s="949"/>
      <c r="B77" s="329" t="s">
        <v>441</v>
      </c>
      <c r="C77" s="192"/>
      <c r="D77" s="192"/>
      <c r="E77" s="192"/>
      <c r="F77" s="192"/>
      <c r="G77" s="192"/>
      <c r="H77" s="192"/>
      <c r="I77" s="192"/>
      <c r="J77" s="325">
        <f aca="true" t="shared" si="3" ref="J77:J92">(F77*2+G77)/3</f>
        <v>0</v>
      </c>
      <c r="K77" s="321"/>
      <c r="L77" s="321"/>
    </row>
    <row r="78" spans="1:12" ht="33" customHeight="1" hidden="1">
      <c r="A78" s="949"/>
      <c r="B78" s="332" t="s">
        <v>442</v>
      </c>
      <c r="C78" s="329"/>
      <c r="D78" s="329"/>
      <c r="E78" s="331"/>
      <c r="F78" s="331"/>
      <c r="G78" s="331"/>
      <c r="H78" s="331"/>
      <c r="I78" s="331"/>
      <c r="J78" s="325">
        <f t="shared" si="3"/>
        <v>0</v>
      </c>
      <c r="K78" s="321"/>
      <c r="L78" s="321"/>
    </row>
    <row r="79" spans="1:12" ht="33" customHeight="1" hidden="1">
      <c r="A79" s="949"/>
      <c r="B79" s="332" t="s">
        <v>443</v>
      </c>
      <c r="C79" s="329"/>
      <c r="D79" s="329"/>
      <c r="E79" s="331"/>
      <c r="F79" s="331"/>
      <c r="G79" s="331"/>
      <c r="H79" s="331"/>
      <c r="I79" s="331"/>
      <c r="J79" s="325">
        <f t="shared" si="3"/>
        <v>0</v>
      </c>
      <c r="K79" s="321"/>
      <c r="L79" s="321"/>
    </row>
    <row r="80" spans="1:12" ht="33" customHeight="1" hidden="1">
      <c r="A80" s="949"/>
      <c r="B80" s="332" t="s">
        <v>444</v>
      </c>
      <c r="C80" s="329"/>
      <c r="D80" s="329"/>
      <c r="E80" s="331"/>
      <c r="F80" s="331"/>
      <c r="G80" s="331"/>
      <c r="H80" s="331"/>
      <c r="I80" s="331"/>
      <c r="J80" s="325">
        <f t="shared" si="3"/>
        <v>0</v>
      </c>
      <c r="K80" s="321"/>
      <c r="L80" s="321"/>
    </row>
    <row r="81" spans="1:12" ht="33" customHeight="1" hidden="1">
      <c r="A81" s="949"/>
      <c r="B81" s="332" t="s">
        <v>445</v>
      </c>
      <c r="C81" s="329"/>
      <c r="D81" s="329"/>
      <c r="E81" s="331"/>
      <c r="F81" s="331"/>
      <c r="G81" s="331"/>
      <c r="H81" s="331"/>
      <c r="I81" s="331"/>
      <c r="J81" s="325">
        <f t="shared" si="3"/>
        <v>0</v>
      </c>
      <c r="K81" s="321"/>
      <c r="L81" s="321"/>
    </row>
    <row r="82" spans="1:12" ht="33" customHeight="1" hidden="1">
      <c r="A82" s="949"/>
      <c r="B82" s="332" t="s">
        <v>446</v>
      </c>
      <c r="C82" s="329"/>
      <c r="D82" s="329"/>
      <c r="E82" s="331"/>
      <c r="F82" s="331"/>
      <c r="G82" s="331"/>
      <c r="H82" s="331"/>
      <c r="I82" s="331"/>
      <c r="J82" s="325">
        <f t="shared" si="3"/>
        <v>0</v>
      </c>
      <c r="K82" s="321"/>
      <c r="L82" s="321"/>
    </row>
    <row r="83" spans="1:12" ht="33" customHeight="1" hidden="1">
      <c r="A83" s="949"/>
      <c r="B83" s="332" t="s">
        <v>447</v>
      </c>
      <c r="C83" s="329"/>
      <c r="D83" s="329"/>
      <c r="E83" s="331"/>
      <c r="F83" s="331"/>
      <c r="G83" s="331"/>
      <c r="H83" s="331"/>
      <c r="I83" s="331"/>
      <c r="J83" s="325">
        <f t="shared" si="3"/>
        <v>0</v>
      </c>
      <c r="K83" s="321"/>
      <c r="L83" s="321"/>
    </row>
    <row r="84" spans="1:12" ht="33" customHeight="1" hidden="1">
      <c r="A84" s="950"/>
      <c r="B84" s="332" t="s">
        <v>448</v>
      </c>
      <c r="C84" s="329"/>
      <c r="D84" s="329"/>
      <c r="E84" s="331"/>
      <c r="F84" s="331"/>
      <c r="G84" s="331"/>
      <c r="H84" s="331"/>
      <c r="I84" s="331"/>
      <c r="J84" s="325">
        <f t="shared" si="3"/>
        <v>0</v>
      </c>
      <c r="K84" s="321"/>
      <c r="L84" s="321"/>
    </row>
    <row r="85" spans="1:24" s="327" customFormat="1" ht="22.5" customHeight="1" hidden="1">
      <c r="A85" s="333" t="s">
        <v>515</v>
      </c>
      <c r="B85" s="334" t="s">
        <v>516</v>
      </c>
      <c r="C85" s="195" t="e">
        <f>'[4]кар'!C79+'[4]о-ю'!C79+'[4]у-ю'!C79+'[4]синг'!C79+'[4]сент'!C79+'[4]чеу'!C79+'[4]шк-с'!C79+'[4]лем'!C79+'[4]к-ях'!C79+'[4]с1'!C79+'[4]с2'!C79</f>
        <v>#REF!</v>
      </c>
      <c r="D85" s="195" t="e">
        <f>'[4]кар'!D79+'[4]о-ю'!D79+'[4]у-ю'!D79+'[4]синг'!D79+'[4]сент'!D79+'[4]чеу'!D79+'[4]шк-с'!D79+'[4]лем'!D79+'[4]к-ях'!D79+'[4]с1'!D79+'[4]с2'!D79</f>
        <v>#REF!</v>
      </c>
      <c r="E85" s="317"/>
      <c r="F85" s="317"/>
      <c r="G85" s="317"/>
      <c r="H85" s="317" t="e">
        <f>'[4]кар'!H79+'[4]о-ю'!H79+'[4]у-ю'!H79+'[4]синг'!H79+'[4]сент'!H79+'[4]чеу'!H79+'[4]шк-с'!H79+'[4]лем'!H79+'[4]к-ях'!H79+'[4]с1'!H79+'[4]с2'!H79</f>
        <v>#REF!</v>
      </c>
      <c r="I85" s="317" t="e">
        <f>'[4]кар'!I79+'[4]о-ю'!I79+'[4]у-ю'!I79+'[4]синг'!I79+'[4]сент'!I79+'[4]чеу'!I79+'[4]шк-с'!I79+'[4]лем'!I79+'[4]к-ях'!I79+'[4]с1'!I79+'[4]с2'!I79</f>
        <v>#REF!</v>
      </c>
      <c r="J85" s="325">
        <f t="shared" si="3"/>
        <v>0</v>
      </c>
      <c r="K85" s="317" t="e">
        <f>'[4]кар'!K79+'[4]о-ю'!K79+'[4]у-ю'!K79+'[4]синг'!K79+'[4]сент'!K79+'[4]чеу'!K79+'[4]шк-с'!K79+'[4]лем'!K79+'[4]к-ях'!K79+'[4]с1'!K79+'[4]с2'!K79</f>
        <v>#REF!</v>
      </c>
      <c r="L85" s="317" t="e">
        <f>'[4]кар'!L79+'[4]о-ю'!L79+'[4]у-ю'!L79+'[4]синг'!L79+'[4]сент'!L79+'[4]чеу'!L79+'[4]шк-с'!L79+'[4]лем'!L79+'[4]к-ях'!L79+'[4]с1'!L79+'[4]с2'!L79</f>
        <v>#REF!</v>
      </c>
      <c r="M85" s="317" t="e">
        <f>'[4]кар'!M79+'[4]о-ю'!M79+'[4]у-ю'!M79+'[4]синг'!M79+'[4]сент'!M79+'[4]чеу'!M79+'[4]шк-с'!M79+'[4]лем'!M79+'[4]к-ях'!M79+'[4]с1'!M79+'[4]с2'!M79</f>
        <v>#REF!</v>
      </c>
      <c r="N85" s="317" t="e">
        <f>'[4]кар'!N79+'[4]о-ю'!N79+'[4]у-ю'!N79+'[4]синг'!N79+'[4]сент'!N79+'[4]чеу'!N79+'[4]шк-с'!N79+'[4]лем'!N79+'[4]к-ях'!N79+'[4]с1'!N79+'[4]с2'!N79</f>
        <v>#REF!</v>
      </c>
      <c r="O85" s="317" t="e">
        <f>'[4]кар'!O79+'[4]о-ю'!O79+'[4]у-ю'!O79+'[4]синг'!O79+'[4]сент'!O79+'[4]чеу'!O79+'[4]шк-с'!O79+'[4]лем'!O79+'[4]к-ях'!O79+'[4]с1'!O79+'[4]с2'!O79</f>
        <v>#REF!</v>
      </c>
      <c r="P85" s="317" t="e">
        <f>'[4]кар'!P79+'[4]о-ю'!P79+'[4]у-ю'!P79+'[4]синг'!P79+'[4]сент'!P79+'[4]чеу'!P79+'[4]шк-с'!P79+'[4]лем'!P79+'[4]к-ях'!P79+'[4]с1'!P79+'[4]с2'!P79</f>
        <v>#REF!</v>
      </c>
      <c r="Q85" s="317" t="e">
        <f>'[4]кар'!Q79+'[4]о-ю'!Q79+'[4]у-ю'!Q79+'[4]синг'!Q79+'[4]сент'!Q79+'[4]чеу'!Q79+'[4]шк-с'!Q79+'[4]лем'!Q79+'[4]к-ях'!Q79+'[4]с1'!Q79+'[4]с2'!Q79</f>
        <v>#REF!</v>
      </c>
      <c r="R85" s="195" t="e">
        <f aca="true" t="shared" si="4" ref="R85:R93">(F85+G85+H85)/3</f>
        <v>#REF!</v>
      </c>
      <c r="S85" s="326"/>
      <c r="T85" s="326"/>
      <c r="U85" s="326"/>
      <c r="V85" s="326"/>
      <c r="W85" s="326"/>
      <c r="X85" s="326"/>
    </row>
    <row r="86" spans="1:24" s="327" customFormat="1" ht="22.5" customHeight="1" hidden="1">
      <c r="A86" s="333" t="s">
        <v>517</v>
      </c>
      <c r="B86" s="334" t="s">
        <v>518</v>
      </c>
      <c r="C86" s="195" t="e">
        <f>'[4]кар'!C80+'[4]о-ю'!C80+'[4]у-ю'!C80+'[4]синг'!C80+'[4]сент'!C80+'[4]чеу'!C80+'[4]шк-с'!C80+'[4]лем'!C80+'[4]к-ях'!C80+'[4]с1'!C80+'[4]с2'!C80</f>
        <v>#VALUE!</v>
      </c>
      <c r="D86" s="195" t="e">
        <f>'[4]кар'!D80+'[4]о-ю'!D80+'[4]у-ю'!D80+'[4]синг'!D80+'[4]сент'!D80+'[4]чеу'!D80+'[4]шк-с'!D80+'[4]лем'!D80+'[4]к-ях'!D80+'[4]с1'!D80+'[4]с2'!D80</f>
        <v>#VALUE!</v>
      </c>
      <c r="E86" s="317"/>
      <c r="F86" s="317"/>
      <c r="G86" s="317"/>
      <c r="H86" s="317" t="e">
        <f>'[4]кар'!H80+'[4]о-ю'!H80+'[4]у-ю'!H80+'[4]синг'!H80+'[4]сент'!H80+'[4]чеу'!H80+'[4]шк-с'!H80+'[4]лем'!H80+'[4]к-ях'!H80+'[4]с1'!H80+'[4]с2'!H80</f>
        <v>#REF!</v>
      </c>
      <c r="I86" s="317" t="e">
        <f>'[4]кар'!I80+'[4]о-ю'!I80+'[4]у-ю'!I80+'[4]синг'!I80+'[4]сент'!I80+'[4]чеу'!I80+'[4]шк-с'!I80+'[4]лем'!I80+'[4]к-ях'!I80+'[4]с1'!I80+'[4]с2'!I80</f>
        <v>#REF!</v>
      </c>
      <c r="J86" s="325">
        <f t="shared" si="3"/>
        <v>0</v>
      </c>
      <c r="K86" s="317" t="e">
        <f>'[4]кар'!K80+'[4]о-ю'!K80+'[4]у-ю'!K80+'[4]синг'!K80+'[4]сент'!K80+'[4]чеу'!K80+'[4]шк-с'!K80+'[4]лем'!K80+'[4]к-ях'!K80+'[4]с1'!K80+'[4]с2'!K80</f>
        <v>#REF!</v>
      </c>
      <c r="L86" s="317" t="e">
        <f>'[4]кар'!L80+'[4]о-ю'!L80+'[4]у-ю'!L80+'[4]синг'!L80+'[4]сент'!L80+'[4]чеу'!L80+'[4]шк-с'!L80+'[4]лем'!L80+'[4]к-ях'!L80+'[4]с1'!L80+'[4]с2'!L80</f>
        <v>#REF!</v>
      </c>
      <c r="M86" s="317" t="e">
        <f>'[4]кар'!M80+'[4]о-ю'!M80+'[4]у-ю'!M80+'[4]синг'!M80+'[4]сент'!M80+'[4]чеу'!M80+'[4]шк-с'!M80+'[4]лем'!M80+'[4]к-ях'!M80+'[4]с1'!M80+'[4]с2'!M80</f>
        <v>#REF!</v>
      </c>
      <c r="N86" s="317" t="e">
        <f>'[4]кар'!N80+'[4]о-ю'!N80+'[4]у-ю'!N80+'[4]синг'!N80+'[4]сент'!N80+'[4]чеу'!N80+'[4]шк-с'!N80+'[4]лем'!N80+'[4]к-ях'!N80+'[4]с1'!N80+'[4]с2'!N80</f>
        <v>#VALUE!</v>
      </c>
      <c r="O86" s="317" t="e">
        <f>'[4]кар'!O80+'[4]о-ю'!O80+'[4]у-ю'!O80+'[4]синг'!O80+'[4]сент'!O80+'[4]чеу'!O80+'[4]шк-с'!O80+'[4]лем'!O80+'[4]к-ях'!O80+'[4]с1'!O80+'[4]с2'!O80</f>
        <v>#VALUE!</v>
      </c>
      <c r="P86" s="317" t="e">
        <f>'[4]кар'!P80+'[4]о-ю'!P80+'[4]у-ю'!P80+'[4]синг'!P80+'[4]сент'!P80+'[4]чеу'!P80+'[4]шк-с'!P80+'[4]лем'!P80+'[4]к-ях'!P80+'[4]с1'!P80+'[4]с2'!P80</f>
        <v>#VALUE!</v>
      </c>
      <c r="Q86" s="317" t="e">
        <f>'[4]кар'!Q80+'[4]о-ю'!Q80+'[4]у-ю'!Q80+'[4]синг'!Q80+'[4]сент'!Q80+'[4]чеу'!Q80+'[4]шк-с'!Q80+'[4]лем'!Q80+'[4]к-ях'!Q80+'[4]с1'!Q80+'[4]с2'!Q80</f>
        <v>#VALUE!</v>
      </c>
      <c r="R86" s="195" t="e">
        <f t="shared" si="4"/>
        <v>#REF!</v>
      </c>
      <c r="S86" s="326"/>
      <c r="T86" s="326"/>
      <c r="U86" s="326"/>
      <c r="V86" s="326"/>
      <c r="W86" s="326"/>
      <c r="X86" s="326"/>
    </row>
    <row r="87" spans="1:24" s="327" customFormat="1" ht="22.5" customHeight="1" hidden="1">
      <c r="A87" s="333" t="s">
        <v>519</v>
      </c>
      <c r="B87" s="334" t="s">
        <v>520</v>
      </c>
      <c r="C87" s="195" t="e">
        <f>'[4]кар'!C81+'[4]о-ю'!C81+'[4]у-ю'!C81+'[4]синг'!C81+'[4]сент'!C81+'[4]чеу'!C81+'[4]шк-с'!C81+'[4]лем'!C81+'[4]к-ях'!C81+'[4]с1'!C81+'[4]с2'!C81</f>
        <v>#REF!</v>
      </c>
      <c r="D87" s="195" t="e">
        <f>'[4]кар'!D81+'[4]о-ю'!D81+'[4]у-ю'!D81+'[4]синг'!D81+'[4]сент'!D81+'[4]чеу'!D81+'[4]шк-с'!D81+'[4]лем'!D81+'[4]к-ях'!D81+'[4]с1'!D81+'[4]с2'!D81</f>
        <v>#REF!</v>
      </c>
      <c r="E87" s="317"/>
      <c r="F87" s="317"/>
      <c r="G87" s="317"/>
      <c r="H87" s="317" t="e">
        <f>'[4]кар'!H81+'[4]о-ю'!H81+'[4]у-ю'!H81+'[4]синг'!H81+'[4]сент'!H81+'[4]чеу'!H81+'[4]шк-с'!H81+'[4]лем'!H81+'[4]к-ях'!H81+'[4]с1'!H81+'[4]с2'!H81</f>
        <v>#REF!</v>
      </c>
      <c r="I87" s="317" t="e">
        <f>'[4]кар'!I81+'[4]о-ю'!I81+'[4]у-ю'!I81+'[4]синг'!I81+'[4]сент'!I81+'[4]чеу'!I81+'[4]шк-с'!I81+'[4]лем'!I81+'[4]к-ях'!I81+'[4]с1'!I81+'[4]с2'!I81</f>
        <v>#REF!</v>
      </c>
      <c r="J87" s="325">
        <f t="shared" si="3"/>
        <v>0</v>
      </c>
      <c r="K87" s="317" t="e">
        <f>'[4]кар'!K81+'[4]о-ю'!K81+'[4]у-ю'!K81+'[4]синг'!K81+'[4]сент'!K81+'[4]чеу'!K81+'[4]шк-с'!K81+'[4]лем'!K81+'[4]к-ях'!K81+'[4]с1'!K81+'[4]с2'!K81</f>
        <v>#REF!</v>
      </c>
      <c r="L87" s="317" t="e">
        <f>'[4]кар'!L81+'[4]о-ю'!L81+'[4]у-ю'!L81+'[4]синг'!L81+'[4]сент'!L81+'[4]чеу'!L81+'[4]шк-с'!L81+'[4]лем'!L81+'[4]к-ях'!L81+'[4]с1'!L81+'[4]с2'!L81</f>
        <v>#REF!</v>
      </c>
      <c r="M87" s="317" t="e">
        <f>'[4]кар'!M81+'[4]о-ю'!M81+'[4]у-ю'!M81+'[4]синг'!M81+'[4]сент'!M81+'[4]чеу'!M81+'[4]шк-с'!M81+'[4]лем'!M81+'[4]к-ях'!M81+'[4]с1'!M81+'[4]с2'!M81</f>
        <v>#REF!</v>
      </c>
      <c r="N87" s="317" t="e">
        <f>'[4]кар'!N81+'[4]о-ю'!N81+'[4]у-ю'!N81+'[4]синг'!N81+'[4]сент'!N81+'[4]чеу'!N81+'[4]шк-с'!N81+'[4]лем'!N81+'[4]к-ях'!N81+'[4]с1'!N81+'[4]с2'!N81</f>
        <v>#REF!</v>
      </c>
      <c r="O87" s="317" t="e">
        <f>'[4]кар'!O81+'[4]о-ю'!O81+'[4]у-ю'!O81+'[4]синг'!O81+'[4]сент'!O81+'[4]чеу'!O81+'[4]шк-с'!O81+'[4]лем'!O81+'[4]к-ях'!O81+'[4]с1'!O81+'[4]с2'!O81</f>
        <v>#REF!</v>
      </c>
      <c r="P87" s="317" t="e">
        <f>'[4]кар'!P81+'[4]о-ю'!P81+'[4]у-ю'!P81+'[4]синг'!P81+'[4]сент'!P81+'[4]чеу'!P81+'[4]шк-с'!P81+'[4]лем'!P81+'[4]к-ях'!P81+'[4]с1'!P81+'[4]с2'!P81</f>
        <v>#REF!</v>
      </c>
      <c r="Q87" s="317" t="e">
        <f>'[4]кар'!Q81+'[4]о-ю'!Q81+'[4]у-ю'!Q81+'[4]синг'!Q81+'[4]сент'!Q81+'[4]чеу'!Q81+'[4]шк-с'!Q81+'[4]лем'!Q81+'[4]к-ях'!Q81+'[4]с1'!Q81+'[4]с2'!Q81</f>
        <v>#REF!</v>
      </c>
      <c r="R87" s="195" t="e">
        <f t="shared" si="4"/>
        <v>#REF!</v>
      </c>
      <c r="S87" s="326"/>
      <c r="T87" s="326"/>
      <c r="U87" s="326"/>
      <c r="V87" s="326"/>
      <c r="W87" s="326"/>
      <c r="X87" s="326"/>
    </row>
    <row r="88" spans="1:24" s="327" customFormat="1" ht="22.5" customHeight="1" hidden="1">
      <c r="A88" s="333" t="s">
        <v>464</v>
      </c>
      <c r="B88" s="335" t="s">
        <v>465</v>
      </c>
      <c r="C88" s="195" t="e">
        <f>'[4]кар'!C82+'[4]о-ю'!C82+'[4]у-ю'!C82+'[4]синг'!C82+'[4]сент'!C82+'[4]чеу'!C82+'[4]шк-с'!C82+'[4]лем'!C82+'[4]к-ях'!C82+'[4]с1'!C82+'[4]с2'!C82</f>
        <v>#REF!</v>
      </c>
      <c r="D88" s="195" t="e">
        <f>'[4]кар'!D82+'[4]о-ю'!D82+'[4]у-ю'!D82+'[4]синг'!D82+'[4]сент'!D82+'[4]чеу'!D82+'[4]шк-с'!D82+'[4]лем'!D82+'[4]к-ях'!D82+'[4]с1'!D82+'[4]с2'!D82</f>
        <v>#REF!</v>
      </c>
      <c r="E88" s="317"/>
      <c r="F88" s="317"/>
      <c r="G88" s="317"/>
      <c r="H88" s="317" t="e">
        <f>'[4]кар'!H82+'[4]о-ю'!H82+'[4]у-ю'!H82+'[4]синг'!H82+'[4]сент'!H82+'[4]чеу'!H82+'[4]шк-с'!H82+'[4]лем'!H82+'[4]к-ях'!H82+'[4]с1'!H82+'[4]с2'!H82</f>
        <v>#REF!</v>
      </c>
      <c r="I88" s="317" t="e">
        <f>'[4]кар'!I82+'[4]о-ю'!I82+'[4]у-ю'!I82+'[4]синг'!I82+'[4]сент'!I82+'[4]чеу'!I82+'[4]шк-с'!I82+'[4]лем'!I82+'[4]к-ях'!I82+'[4]с1'!I82+'[4]с2'!I82</f>
        <v>#REF!</v>
      </c>
      <c r="J88" s="325">
        <f t="shared" si="3"/>
        <v>0</v>
      </c>
      <c r="K88" s="317" t="e">
        <f>'[4]кар'!K82+'[4]о-ю'!K82+'[4]у-ю'!K82+'[4]синг'!K82+'[4]сент'!K82+'[4]чеу'!K82+'[4]шк-с'!K82+'[4]лем'!K82+'[4]к-ях'!K82+'[4]с1'!K82+'[4]с2'!K82</f>
        <v>#REF!</v>
      </c>
      <c r="L88" s="317" t="e">
        <f>'[4]кар'!L82+'[4]о-ю'!L82+'[4]у-ю'!L82+'[4]синг'!L82+'[4]сент'!L82+'[4]чеу'!L82+'[4]шк-с'!L82+'[4]лем'!L82+'[4]к-ях'!L82+'[4]с1'!L82+'[4]с2'!L82</f>
        <v>#REF!</v>
      </c>
      <c r="M88" s="317" t="e">
        <f>'[4]кар'!M82+'[4]о-ю'!M82+'[4]у-ю'!M82+'[4]синг'!M82+'[4]сент'!M82+'[4]чеу'!M82+'[4]шк-с'!M82+'[4]лем'!M82+'[4]к-ях'!M82+'[4]с1'!M82+'[4]с2'!M82</f>
        <v>#REF!</v>
      </c>
      <c r="N88" s="317" t="e">
        <f>'[4]кар'!N82+'[4]о-ю'!N82+'[4]у-ю'!N82+'[4]синг'!N82+'[4]сент'!N82+'[4]чеу'!N82+'[4]шк-с'!N82+'[4]лем'!N82+'[4]к-ях'!N82+'[4]с1'!N82+'[4]с2'!N82</f>
        <v>#REF!</v>
      </c>
      <c r="O88" s="317" t="e">
        <f>'[4]кар'!O82+'[4]о-ю'!O82+'[4]у-ю'!O82+'[4]синг'!O82+'[4]сент'!O82+'[4]чеу'!O82+'[4]шк-с'!O82+'[4]лем'!O82+'[4]к-ях'!O82+'[4]с1'!O82+'[4]с2'!O82</f>
        <v>#REF!</v>
      </c>
      <c r="P88" s="317" t="e">
        <f>'[4]кар'!P82+'[4]о-ю'!P82+'[4]у-ю'!P82+'[4]синг'!P82+'[4]сент'!P82+'[4]чеу'!P82+'[4]шк-с'!P82+'[4]лем'!P82+'[4]к-ях'!P82+'[4]с1'!P82+'[4]с2'!P82</f>
        <v>#REF!</v>
      </c>
      <c r="Q88" s="317" t="e">
        <f>'[4]кар'!Q82+'[4]о-ю'!Q82+'[4]у-ю'!Q82+'[4]синг'!Q82+'[4]сент'!Q82+'[4]чеу'!Q82+'[4]шк-с'!Q82+'[4]лем'!Q82+'[4]к-ях'!Q82+'[4]с1'!Q82+'[4]с2'!Q82</f>
        <v>#REF!</v>
      </c>
      <c r="R88" s="195" t="e">
        <f t="shared" si="4"/>
        <v>#REF!</v>
      </c>
      <c r="S88" s="326"/>
      <c r="T88" s="326"/>
      <c r="U88" s="326"/>
      <c r="V88" s="326"/>
      <c r="W88" s="326"/>
      <c r="X88" s="326"/>
    </row>
    <row r="89" spans="1:24" s="337" customFormat="1" ht="22.5" customHeight="1" hidden="1">
      <c r="A89" s="333" t="s">
        <v>466</v>
      </c>
      <c r="B89" s="334" t="s">
        <v>467</v>
      </c>
      <c r="C89" s="195" t="e">
        <f>'[4]кар'!C83+'[4]о-ю'!C83+'[4]у-ю'!C83+'[4]синг'!C83+'[4]сент'!C83+'[4]чеу'!C83+'[4]шк-с'!C83+'[4]лем'!C83+'[4]к-ях'!C83+'[4]с1'!C83+'[4]с2'!C83</f>
        <v>#REF!</v>
      </c>
      <c r="D89" s="195" t="e">
        <f>'[4]кар'!D83+'[4]о-ю'!D83+'[4]у-ю'!D83+'[4]синг'!D83+'[4]сент'!D83+'[4]чеу'!D83+'[4]шк-с'!D83+'[4]лем'!D83+'[4]к-ях'!D83+'[4]с1'!D83+'[4]с2'!D83</f>
        <v>#REF!</v>
      </c>
      <c r="E89" s="317"/>
      <c r="F89" s="317"/>
      <c r="G89" s="317"/>
      <c r="H89" s="317" t="e">
        <f>'[4]кар'!H83+'[4]о-ю'!H83+'[4]у-ю'!H83+'[4]синг'!H83+'[4]сент'!H83+'[4]чеу'!H83+'[4]шк-с'!H83+'[4]лем'!H83+'[4]к-ях'!H83+'[4]с1'!H83+'[4]с2'!H83</f>
        <v>#REF!</v>
      </c>
      <c r="I89" s="317" t="e">
        <f>'[4]кар'!I83+'[4]о-ю'!I83+'[4]у-ю'!I83+'[4]синг'!I83+'[4]сент'!I83+'[4]чеу'!I83+'[4]шк-с'!I83+'[4]лем'!I83+'[4]к-ях'!I83+'[4]с1'!I83+'[4]с2'!I83</f>
        <v>#REF!</v>
      </c>
      <c r="J89" s="325">
        <f t="shared" si="3"/>
        <v>0</v>
      </c>
      <c r="K89" s="317" t="e">
        <f>'[4]кар'!K83+'[4]о-ю'!K83+'[4]у-ю'!K83+'[4]синг'!K83+'[4]сент'!K83+'[4]чеу'!K83+'[4]шк-с'!K83+'[4]лем'!K83+'[4]к-ях'!K83+'[4]с1'!K83+'[4]с2'!K83</f>
        <v>#REF!</v>
      </c>
      <c r="L89" s="317" t="e">
        <f>'[4]кар'!L83+'[4]о-ю'!L83+'[4]у-ю'!L83+'[4]синг'!L83+'[4]сент'!L83+'[4]чеу'!L83+'[4]шк-с'!L83+'[4]лем'!L83+'[4]к-ях'!L83+'[4]с1'!L83+'[4]с2'!L83</f>
        <v>#REF!</v>
      </c>
      <c r="M89" s="317" t="e">
        <f>'[4]кар'!M83+'[4]о-ю'!M83+'[4]у-ю'!M83+'[4]синг'!M83+'[4]сент'!M83+'[4]чеу'!M83+'[4]шк-с'!M83+'[4]лем'!M83+'[4]к-ях'!M83+'[4]с1'!M83+'[4]с2'!M83</f>
        <v>#REF!</v>
      </c>
      <c r="N89" s="317" t="e">
        <f>'[4]кар'!N83+'[4]о-ю'!N83+'[4]у-ю'!N83+'[4]синг'!N83+'[4]сент'!N83+'[4]чеу'!N83+'[4]шк-с'!N83+'[4]лем'!N83+'[4]к-ях'!N83+'[4]с1'!N83+'[4]с2'!N83</f>
        <v>#REF!</v>
      </c>
      <c r="O89" s="317" t="e">
        <f>'[4]кар'!O83+'[4]о-ю'!O83+'[4]у-ю'!O83+'[4]синг'!O83+'[4]сент'!O83+'[4]чеу'!O83+'[4]шк-с'!O83+'[4]лем'!O83+'[4]к-ях'!O83+'[4]с1'!O83+'[4]с2'!O83</f>
        <v>#REF!</v>
      </c>
      <c r="P89" s="317" t="e">
        <f>'[4]кар'!P83+'[4]о-ю'!P83+'[4]у-ю'!P83+'[4]синг'!P83+'[4]сент'!P83+'[4]чеу'!P83+'[4]шк-с'!P83+'[4]лем'!P83+'[4]к-ях'!P83+'[4]с1'!P83+'[4]с2'!P83</f>
        <v>#REF!</v>
      </c>
      <c r="Q89" s="317" t="e">
        <f>'[4]кар'!Q83+'[4]о-ю'!Q83+'[4]у-ю'!Q83+'[4]синг'!Q83+'[4]сент'!Q83+'[4]чеу'!Q83+'[4]шк-с'!Q83+'[4]лем'!Q83+'[4]к-ях'!Q83+'[4]с1'!Q83+'[4]с2'!Q83</f>
        <v>#REF!</v>
      </c>
      <c r="R89" s="195" t="e">
        <f t="shared" si="4"/>
        <v>#REF!</v>
      </c>
      <c r="S89" s="336"/>
      <c r="T89" s="336"/>
      <c r="U89" s="336"/>
      <c r="V89" s="336"/>
      <c r="W89" s="336"/>
      <c r="X89" s="336"/>
    </row>
    <row r="90" spans="1:24" s="337" customFormat="1" ht="22.5" customHeight="1" hidden="1">
      <c r="A90" s="333" t="s">
        <v>468</v>
      </c>
      <c r="B90" s="334" t="s">
        <v>469</v>
      </c>
      <c r="C90" s="195" t="e">
        <f>'[4]кар'!C84+'[4]о-ю'!C84+'[4]у-ю'!C84+'[4]синг'!C84+'[4]сент'!C84+'[4]чеу'!C84+'[4]шк-с'!C84+'[4]лем'!C84+'[4]к-ях'!C84+'[4]с1'!C84+'[4]с2'!C84</f>
        <v>#REF!</v>
      </c>
      <c r="D90" s="195" t="e">
        <f>'[4]кар'!D84+'[4]о-ю'!D84+'[4]у-ю'!D84+'[4]синг'!D84+'[4]сент'!D84+'[4]чеу'!D84+'[4]шк-с'!D84+'[4]лем'!D84+'[4]к-ях'!D84+'[4]с1'!D84+'[4]с2'!D84</f>
        <v>#REF!</v>
      </c>
      <c r="E90" s="317"/>
      <c r="F90" s="317"/>
      <c r="G90" s="317"/>
      <c r="H90" s="317" t="e">
        <f>'[4]кар'!H84+'[4]о-ю'!H84+'[4]у-ю'!H84+'[4]синг'!H84+'[4]сент'!H84+'[4]чеу'!H84+'[4]шк-с'!H84+'[4]лем'!H84+'[4]к-ях'!H84+'[4]с1'!H84+'[4]с2'!H84</f>
        <v>#REF!</v>
      </c>
      <c r="I90" s="317" t="e">
        <f>'[4]кар'!I84+'[4]о-ю'!I84+'[4]у-ю'!I84+'[4]синг'!I84+'[4]сент'!I84+'[4]чеу'!I84+'[4]шк-с'!I84+'[4]лем'!I84+'[4]к-ях'!I84+'[4]с1'!I84+'[4]с2'!I84</f>
        <v>#REF!</v>
      </c>
      <c r="J90" s="325">
        <f t="shared" si="3"/>
        <v>0</v>
      </c>
      <c r="K90" s="317" t="e">
        <f>'[4]кар'!K84+'[4]о-ю'!K84+'[4]у-ю'!K84+'[4]синг'!K84+'[4]сент'!K84+'[4]чеу'!K84+'[4]шк-с'!K84+'[4]лем'!K84+'[4]к-ях'!K84+'[4]с1'!K84+'[4]с2'!K84</f>
        <v>#REF!</v>
      </c>
      <c r="L90" s="317" t="e">
        <f>'[4]кар'!L84+'[4]о-ю'!L84+'[4]у-ю'!L84+'[4]синг'!L84+'[4]сент'!L84+'[4]чеу'!L84+'[4]шк-с'!L84+'[4]лем'!L84+'[4]к-ях'!L84+'[4]с1'!L84+'[4]с2'!L84</f>
        <v>#REF!</v>
      </c>
      <c r="M90" s="317" t="e">
        <f>'[4]кар'!M84+'[4]о-ю'!M84+'[4]у-ю'!M84+'[4]синг'!M84+'[4]сент'!M84+'[4]чеу'!M84+'[4]шк-с'!M84+'[4]лем'!M84+'[4]к-ях'!M84+'[4]с1'!M84+'[4]с2'!M84</f>
        <v>#REF!</v>
      </c>
      <c r="N90" s="317" t="e">
        <f>'[4]кар'!N84+'[4]о-ю'!N84+'[4]у-ю'!N84+'[4]синг'!N84+'[4]сент'!N84+'[4]чеу'!N84+'[4]шк-с'!N84+'[4]лем'!N84+'[4]к-ях'!N84+'[4]с1'!N84+'[4]с2'!N84</f>
        <v>#REF!</v>
      </c>
      <c r="O90" s="317" t="e">
        <f>'[4]кар'!O84+'[4]о-ю'!O84+'[4]у-ю'!O84+'[4]синг'!O84+'[4]сент'!O84+'[4]чеу'!O84+'[4]шк-с'!O84+'[4]лем'!O84+'[4]к-ях'!O84+'[4]с1'!O84+'[4]с2'!O84</f>
        <v>#REF!</v>
      </c>
      <c r="P90" s="317" t="e">
        <f>'[4]кар'!P84+'[4]о-ю'!P84+'[4]у-ю'!P84+'[4]синг'!P84+'[4]сент'!P84+'[4]чеу'!P84+'[4]шк-с'!P84+'[4]лем'!P84+'[4]к-ях'!P84+'[4]с1'!P84+'[4]с2'!P84</f>
        <v>#REF!</v>
      </c>
      <c r="Q90" s="317" t="e">
        <f>'[4]кар'!Q84+'[4]о-ю'!Q84+'[4]у-ю'!Q84+'[4]синг'!Q84+'[4]сент'!Q84+'[4]чеу'!Q84+'[4]шк-с'!Q84+'[4]лем'!Q84+'[4]к-ях'!Q84+'[4]с1'!Q84+'[4]с2'!Q84</f>
        <v>#REF!</v>
      </c>
      <c r="R90" s="195" t="e">
        <f t="shared" si="4"/>
        <v>#REF!</v>
      </c>
      <c r="S90" s="336"/>
      <c r="T90" s="336"/>
      <c r="U90" s="336"/>
      <c r="V90" s="336"/>
      <c r="W90" s="336"/>
      <c r="X90" s="336"/>
    </row>
    <row r="91" spans="1:24" s="327" customFormat="1" ht="30" customHeight="1" hidden="1">
      <c r="A91" s="338">
        <v>7</v>
      </c>
      <c r="B91" s="339" t="s">
        <v>451</v>
      </c>
      <c r="C91" s="195"/>
      <c r="D91" s="195"/>
      <c r="E91" s="317"/>
      <c r="F91" s="317"/>
      <c r="G91" s="317"/>
      <c r="H91" s="317"/>
      <c r="I91" s="317"/>
      <c r="J91" s="325">
        <f t="shared" si="3"/>
        <v>0</v>
      </c>
      <c r="K91" s="317"/>
      <c r="L91" s="317"/>
      <c r="M91" s="317"/>
      <c r="N91" s="317"/>
      <c r="O91" s="317"/>
      <c r="P91" s="317"/>
      <c r="Q91" s="317"/>
      <c r="R91" s="195">
        <f t="shared" si="4"/>
        <v>0</v>
      </c>
      <c r="S91" s="326"/>
      <c r="T91" s="326"/>
      <c r="U91" s="326"/>
      <c r="V91" s="326"/>
      <c r="W91" s="326"/>
      <c r="X91" s="326"/>
    </row>
    <row r="92" spans="1:24" s="327" customFormat="1" ht="22.5" customHeight="1" hidden="1">
      <c r="A92" s="338">
        <v>8</v>
      </c>
      <c r="B92" s="339" t="s">
        <v>452</v>
      </c>
      <c r="C92" s="195"/>
      <c r="D92" s="195"/>
      <c r="E92" s="317"/>
      <c r="F92" s="317"/>
      <c r="G92" s="317"/>
      <c r="H92" s="317"/>
      <c r="I92" s="317"/>
      <c r="J92" s="325">
        <f t="shared" si="3"/>
        <v>0</v>
      </c>
      <c r="K92" s="317"/>
      <c r="L92" s="317"/>
      <c r="M92" s="317"/>
      <c r="N92" s="317"/>
      <c r="O92" s="317"/>
      <c r="P92" s="317"/>
      <c r="Q92" s="317"/>
      <c r="R92" s="195">
        <f t="shared" si="4"/>
        <v>0</v>
      </c>
      <c r="S92" s="326"/>
      <c r="T92" s="326"/>
      <c r="U92" s="326"/>
      <c r="V92" s="326"/>
      <c r="W92" s="326"/>
      <c r="X92" s="326"/>
    </row>
    <row r="93" spans="1:24" s="327" customFormat="1" ht="22.5" customHeight="1" hidden="1">
      <c r="A93" s="338">
        <v>9</v>
      </c>
      <c r="B93" s="339" t="s">
        <v>453</v>
      </c>
      <c r="C93" s="195"/>
      <c r="D93" s="195"/>
      <c r="E93" s="317"/>
      <c r="F93" s="317"/>
      <c r="G93" s="317"/>
      <c r="H93" s="317"/>
      <c r="I93" s="317"/>
      <c r="J93" s="325">
        <f>(F93*2+G93)/3</f>
        <v>0</v>
      </c>
      <c r="K93" s="317"/>
      <c r="L93" s="317"/>
      <c r="M93" s="317"/>
      <c r="N93" s="317"/>
      <c r="O93" s="317"/>
      <c r="P93" s="317"/>
      <c r="Q93" s="317"/>
      <c r="R93" s="195">
        <f t="shared" si="4"/>
        <v>0</v>
      </c>
      <c r="S93" s="326"/>
      <c r="T93" s="326"/>
      <c r="U93" s="326"/>
      <c r="V93" s="326"/>
      <c r="W93" s="326"/>
      <c r="X93" s="326"/>
    </row>
    <row r="94" spans="1:12" ht="28.5" customHeight="1">
      <c r="A94" s="322"/>
      <c r="B94" s="951" t="s">
        <v>454</v>
      </c>
      <c r="C94" s="951"/>
      <c r="D94" s="951"/>
      <c r="E94" s="951"/>
      <c r="F94" s="951"/>
      <c r="G94" s="951"/>
      <c r="H94" s="951"/>
      <c r="I94" s="951"/>
      <c r="J94" s="952"/>
      <c r="K94" s="321"/>
      <c r="L94" s="321"/>
    </row>
    <row r="95" spans="1:18" ht="28.5" customHeight="1">
      <c r="A95" s="322"/>
      <c r="B95" s="195" t="s">
        <v>382</v>
      </c>
      <c r="C95" s="199" t="e">
        <f>C96+C97+C122+C148+C174+C175</f>
        <v>#REF!</v>
      </c>
      <c r="D95" s="199" t="e">
        <f>D96+D97+D122+D148+D174+D175</f>
        <v>#REF!</v>
      </c>
      <c r="E95" s="200">
        <f>E96+E97+E122+E148+E180+E181+E182</f>
        <v>0</v>
      </c>
      <c r="F95" s="200">
        <f>F96+F97+F122+F148+F180+F181+F182</f>
        <v>193</v>
      </c>
      <c r="G95" s="200">
        <f aca="true" t="shared" si="5" ref="G95:R95">G96+G97+G122+G148+G180+G181+G182</f>
        <v>181</v>
      </c>
      <c r="H95" s="200" t="e">
        <f t="shared" si="5"/>
        <v>#REF!</v>
      </c>
      <c r="I95" s="200" t="e">
        <f t="shared" si="5"/>
        <v>#REF!</v>
      </c>
      <c r="J95" s="200">
        <f t="shared" si="5"/>
        <v>189.00000000000003</v>
      </c>
      <c r="K95" s="199">
        <f t="shared" si="5"/>
        <v>0</v>
      </c>
      <c r="L95" s="199">
        <f t="shared" si="5"/>
        <v>0</v>
      </c>
      <c r="M95" s="199">
        <f t="shared" si="5"/>
        <v>0</v>
      </c>
      <c r="N95" s="199">
        <f t="shared" si="5"/>
        <v>0</v>
      </c>
      <c r="O95" s="199">
        <f t="shared" si="5"/>
        <v>0</v>
      </c>
      <c r="P95" s="199">
        <f t="shared" si="5"/>
        <v>0</v>
      </c>
      <c r="Q95" s="199">
        <f t="shared" si="5"/>
        <v>0</v>
      </c>
      <c r="R95" s="199">
        <f t="shared" si="5"/>
        <v>0</v>
      </c>
    </row>
    <row r="96" spans="1:12" s="327" customFormat="1" ht="29.25" customHeight="1">
      <c r="A96" s="338">
        <v>1</v>
      </c>
      <c r="B96" s="339" t="s">
        <v>383</v>
      </c>
      <c r="C96" s="195">
        <v>213</v>
      </c>
      <c r="D96" s="195">
        <v>213</v>
      </c>
      <c r="E96" s="195"/>
      <c r="F96" s="195">
        <v>16</v>
      </c>
      <c r="G96" s="195">
        <v>13</v>
      </c>
      <c r="H96" s="195"/>
      <c r="I96" s="195"/>
      <c r="J96" s="325">
        <f>(F96*2+G96)/3</f>
        <v>15</v>
      </c>
      <c r="K96" s="326"/>
      <c r="L96" s="326"/>
    </row>
    <row r="97" spans="1:12" s="327" customFormat="1" ht="31.5" customHeight="1">
      <c r="A97" s="338">
        <v>2</v>
      </c>
      <c r="B97" s="339" t="s">
        <v>351</v>
      </c>
      <c r="C97" s="195">
        <f>SUM(C98:C121)</f>
        <v>905</v>
      </c>
      <c r="D97" s="195">
        <f>SUM(D98:D121)</f>
        <v>905</v>
      </c>
      <c r="E97" s="196">
        <f aca="true" t="shared" si="6" ref="E97:J97">SUM(E98:E121)+E174+E177</f>
        <v>0</v>
      </c>
      <c r="F97" s="196">
        <f t="shared" si="6"/>
        <v>77</v>
      </c>
      <c r="G97" s="196">
        <f t="shared" si="6"/>
        <v>62</v>
      </c>
      <c r="H97" s="196" t="e">
        <f t="shared" si="6"/>
        <v>#REF!</v>
      </c>
      <c r="I97" s="196" t="e">
        <f t="shared" si="6"/>
        <v>#REF!</v>
      </c>
      <c r="J97" s="196">
        <f t="shared" si="6"/>
        <v>72</v>
      </c>
      <c r="K97" s="326"/>
      <c r="L97" s="326"/>
    </row>
    <row r="98" spans="1:12" ht="22.5" customHeight="1">
      <c r="A98" s="948"/>
      <c r="B98" s="340" t="s">
        <v>384</v>
      </c>
      <c r="C98" s="195">
        <v>710</v>
      </c>
      <c r="D98" s="195">
        <v>710</v>
      </c>
      <c r="E98" s="195"/>
      <c r="F98" s="195">
        <v>77</v>
      </c>
      <c r="G98" s="195">
        <v>62</v>
      </c>
      <c r="H98" s="195"/>
      <c r="I98" s="195"/>
      <c r="J98" s="325">
        <f>(F98*2+G98)/3</f>
        <v>72</v>
      </c>
      <c r="K98" s="321"/>
      <c r="L98" s="321"/>
    </row>
    <row r="99" spans="1:12" ht="22.5" customHeight="1">
      <c r="A99" s="949"/>
      <c r="B99" s="340" t="s">
        <v>455</v>
      </c>
      <c r="C99" s="195">
        <v>183</v>
      </c>
      <c r="D99" s="195">
        <v>183</v>
      </c>
      <c r="E99" s="195"/>
      <c r="F99" s="195"/>
      <c r="G99" s="195"/>
      <c r="H99" s="195"/>
      <c r="I99" s="195"/>
      <c r="J99" s="325">
        <f aca="true" t="shared" si="7" ref="J99:J162">(F99*2+G99)/3</f>
        <v>0</v>
      </c>
      <c r="K99" s="321"/>
      <c r="L99" s="321"/>
    </row>
    <row r="100" spans="1:12" ht="33" customHeight="1">
      <c r="A100" s="949"/>
      <c r="B100" s="340" t="s">
        <v>385</v>
      </c>
      <c r="C100" s="195"/>
      <c r="D100" s="195"/>
      <c r="E100" s="195"/>
      <c r="F100" s="195"/>
      <c r="G100" s="195"/>
      <c r="H100" s="195"/>
      <c r="I100" s="195"/>
      <c r="J100" s="325">
        <f t="shared" si="7"/>
        <v>0</v>
      </c>
      <c r="K100" s="321"/>
      <c r="L100" s="321"/>
    </row>
    <row r="101" spans="1:12" ht="33" customHeight="1">
      <c r="A101" s="949"/>
      <c r="B101" s="340" t="s">
        <v>456</v>
      </c>
      <c r="C101" s="195"/>
      <c r="D101" s="195"/>
      <c r="E101" s="195"/>
      <c r="F101" s="195"/>
      <c r="G101" s="195"/>
      <c r="H101" s="195"/>
      <c r="I101" s="195"/>
      <c r="J101" s="325">
        <f t="shared" si="7"/>
        <v>0</v>
      </c>
      <c r="K101" s="321"/>
      <c r="L101" s="321"/>
    </row>
    <row r="102" spans="1:12" ht="22.5" customHeight="1">
      <c r="A102" s="949"/>
      <c r="B102" s="340" t="s">
        <v>457</v>
      </c>
      <c r="C102" s="195"/>
      <c r="D102" s="195"/>
      <c r="E102" s="195"/>
      <c r="F102" s="195"/>
      <c r="G102" s="195"/>
      <c r="H102" s="195"/>
      <c r="I102" s="195"/>
      <c r="J102" s="325">
        <f t="shared" si="7"/>
        <v>0</v>
      </c>
      <c r="K102" s="321"/>
      <c r="L102" s="321"/>
    </row>
    <row r="103" spans="1:12" ht="33" customHeight="1">
      <c r="A103" s="949"/>
      <c r="B103" s="340" t="s">
        <v>386</v>
      </c>
      <c r="C103" s="195"/>
      <c r="D103" s="195"/>
      <c r="E103" s="195"/>
      <c r="F103" s="195"/>
      <c r="G103" s="195"/>
      <c r="H103" s="195"/>
      <c r="I103" s="195"/>
      <c r="J103" s="325">
        <f t="shared" si="7"/>
        <v>0</v>
      </c>
      <c r="K103" s="321"/>
      <c r="L103" s="321"/>
    </row>
    <row r="104" spans="1:12" ht="33" customHeight="1">
      <c r="A104" s="949"/>
      <c r="B104" s="340" t="s">
        <v>387</v>
      </c>
      <c r="C104" s="195"/>
      <c r="D104" s="195"/>
      <c r="E104" s="195"/>
      <c r="F104" s="195"/>
      <c r="G104" s="195"/>
      <c r="H104" s="195"/>
      <c r="I104" s="195"/>
      <c r="J104" s="325">
        <f t="shared" si="7"/>
        <v>0</v>
      </c>
      <c r="K104" s="321"/>
      <c r="L104" s="321"/>
    </row>
    <row r="105" spans="1:12" ht="33" customHeight="1">
      <c r="A105" s="949"/>
      <c r="B105" s="340" t="s">
        <v>388</v>
      </c>
      <c r="C105" s="195">
        <v>1</v>
      </c>
      <c r="D105" s="195">
        <v>1</v>
      </c>
      <c r="E105" s="195"/>
      <c r="F105" s="195"/>
      <c r="G105" s="195"/>
      <c r="H105" s="195"/>
      <c r="I105" s="195"/>
      <c r="J105" s="325">
        <f t="shared" si="7"/>
        <v>0</v>
      </c>
      <c r="K105" s="321"/>
      <c r="L105" s="321"/>
    </row>
    <row r="106" spans="1:12" ht="33" customHeight="1">
      <c r="A106" s="949"/>
      <c r="B106" s="340" t="s">
        <v>389</v>
      </c>
      <c r="C106" s="195"/>
      <c r="D106" s="195"/>
      <c r="E106" s="195"/>
      <c r="F106" s="195"/>
      <c r="G106" s="195"/>
      <c r="H106" s="195"/>
      <c r="I106" s="195"/>
      <c r="J106" s="325">
        <f t="shared" si="7"/>
        <v>0</v>
      </c>
      <c r="K106" s="321"/>
      <c r="L106" s="321"/>
    </row>
    <row r="107" spans="1:12" ht="33" customHeight="1">
      <c r="A107" s="949"/>
      <c r="B107" s="340" t="s">
        <v>390</v>
      </c>
      <c r="C107" s="195"/>
      <c r="D107" s="195"/>
      <c r="E107" s="195"/>
      <c r="F107" s="195"/>
      <c r="G107" s="195"/>
      <c r="H107" s="195"/>
      <c r="I107" s="195"/>
      <c r="J107" s="325">
        <f t="shared" si="7"/>
        <v>0</v>
      </c>
      <c r="K107" s="321"/>
      <c r="L107" s="321"/>
    </row>
    <row r="108" spans="1:12" ht="33" customHeight="1">
      <c r="A108" s="949"/>
      <c r="B108" s="340" t="s">
        <v>391</v>
      </c>
      <c r="C108" s="195"/>
      <c r="D108" s="195"/>
      <c r="E108" s="195"/>
      <c r="F108" s="195"/>
      <c r="G108" s="195"/>
      <c r="H108" s="195"/>
      <c r="I108" s="195"/>
      <c r="J108" s="325">
        <f t="shared" si="7"/>
        <v>0</v>
      </c>
      <c r="K108" s="321"/>
      <c r="L108" s="321"/>
    </row>
    <row r="109" spans="1:12" ht="33" customHeight="1">
      <c r="A109" s="949"/>
      <c r="B109" s="340" t="s">
        <v>392</v>
      </c>
      <c r="C109" s="195"/>
      <c r="D109" s="195"/>
      <c r="E109" s="195"/>
      <c r="F109" s="195"/>
      <c r="G109" s="195"/>
      <c r="H109" s="195"/>
      <c r="I109" s="195"/>
      <c r="J109" s="325">
        <f t="shared" si="7"/>
        <v>0</v>
      </c>
      <c r="K109" s="321"/>
      <c r="L109" s="321"/>
    </row>
    <row r="110" spans="1:12" ht="33" customHeight="1">
      <c r="A110" s="949"/>
      <c r="B110" s="340" t="s">
        <v>393</v>
      </c>
      <c r="C110" s="195"/>
      <c r="D110" s="195"/>
      <c r="E110" s="195"/>
      <c r="F110" s="195"/>
      <c r="G110" s="195"/>
      <c r="H110" s="195"/>
      <c r="I110" s="195"/>
      <c r="J110" s="325">
        <f t="shared" si="7"/>
        <v>0</v>
      </c>
      <c r="K110" s="321"/>
      <c r="L110" s="321"/>
    </row>
    <row r="111" spans="1:12" ht="33" customHeight="1">
      <c r="A111" s="949"/>
      <c r="B111" s="340" t="s">
        <v>394</v>
      </c>
      <c r="C111" s="195"/>
      <c r="D111" s="195"/>
      <c r="E111" s="195"/>
      <c r="F111" s="195"/>
      <c r="G111" s="195"/>
      <c r="H111" s="195"/>
      <c r="I111" s="195"/>
      <c r="J111" s="325">
        <f t="shared" si="7"/>
        <v>0</v>
      </c>
      <c r="K111" s="321"/>
      <c r="L111" s="321"/>
    </row>
    <row r="112" spans="1:12" ht="33" customHeight="1">
      <c r="A112" s="949"/>
      <c r="B112" s="340" t="s">
        <v>395</v>
      </c>
      <c r="C112" s="195">
        <v>1</v>
      </c>
      <c r="D112" s="195">
        <v>1</v>
      </c>
      <c r="E112" s="195"/>
      <c r="F112" s="195"/>
      <c r="G112" s="195"/>
      <c r="H112" s="195"/>
      <c r="I112" s="195"/>
      <c r="J112" s="325">
        <f t="shared" si="7"/>
        <v>0</v>
      </c>
      <c r="K112" s="321"/>
      <c r="L112" s="321"/>
    </row>
    <row r="113" spans="1:12" ht="33" customHeight="1">
      <c r="A113" s="949"/>
      <c r="B113" s="340" t="s">
        <v>396</v>
      </c>
      <c r="C113" s="195"/>
      <c r="D113" s="195"/>
      <c r="E113" s="195"/>
      <c r="F113" s="195"/>
      <c r="G113" s="195"/>
      <c r="H113" s="195"/>
      <c r="I113" s="195"/>
      <c r="J113" s="325">
        <f t="shared" si="7"/>
        <v>0</v>
      </c>
      <c r="K113" s="321"/>
      <c r="L113" s="321"/>
    </row>
    <row r="114" spans="1:12" ht="33" customHeight="1">
      <c r="A114" s="949"/>
      <c r="B114" s="340" t="s">
        <v>397</v>
      </c>
      <c r="C114" s="195">
        <v>10</v>
      </c>
      <c r="D114" s="195">
        <v>10</v>
      </c>
      <c r="E114" s="195"/>
      <c r="F114" s="195"/>
      <c r="G114" s="195"/>
      <c r="H114" s="195"/>
      <c r="I114" s="195"/>
      <c r="J114" s="325">
        <f t="shared" si="7"/>
        <v>0</v>
      </c>
      <c r="K114" s="321"/>
      <c r="L114" s="321"/>
    </row>
    <row r="115" spans="1:12" ht="33" customHeight="1">
      <c r="A115" s="949"/>
      <c r="B115" s="340" t="s">
        <v>398</v>
      </c>
      <c r="C115" s="195"/>
      <c r="D115" s="195"/>
      <c r="E115" s="195"/>
      <c r="F115" s="195"/>
      <c r="G115" s="195"/>
      <c r="H115" s="195"/>
      <c r="I115" s="195"/>
      <c r="J115" s="325">
        <f t="shared" si="7"/>
        <v>0</v>
      </c>
      <c r="K115" s="321"/>
      <c r="L115" s="321"/>
    </row>
    <row r="116" spans="1:12" ht="33" customHeight="1">
      <c r="A116" s="949"/>
      <c r="B116" s="340" t="s">
        <v>399</v>
      </c>
      <c r="C116" s="195"/>
      <c r="D116" s="195"/>
      <c r="E116" s="195"/>
      <c r="F116" s="195"/>
      <c r="G116" s="195"/>
      <c r="H116" s="195"/>
      <c r="I116" s="195"/>
      <c r="J116" s="325">
        <f t="shared" si="7"/>
        <v>0</v>
      </c>
      <c r="K116" s="321"/>
      <c r="L116" s="321"/>
    </row>
    <row r="117" spans="1:12" ht="33" customHeight="1">
      <c r="A117" s="949"/>
      <c r="B117" s="340" t="s">
        <v>400</v>
      </c>
      <c r="C117" s="195"/>
      <c r="D117" s="195"/>
      <c r="E117" s="195"/>
      <c r="F117" s="195"/>
      <c r="G117" s="195"/>
      <c r="H117" s="195"/>
      <c r="I117" s="195"/>
      <c r="J117" s="325">
        <f t="shared" si="7"/>
        <v>0</v>
      </c>
      <c r="K117" s="321"/>
      <c r="L117" s="321"/>
    </row>
    <row r="118" spans="1:12" ht="33" customHeight="1">
      <c r="A118" s="949"/>
      <c r="B118" s="340" t="s">
        <v>401</v>
      </c>
      <c r="C118" s="195"/>
      <c r="D118" s="195"/>
      <c r="E118" s="195"/>
      <c r="F118" s="195"/>
      <c r="G118" s="195"/>
      <c r="H118" s="195"/>
      <c r="I118" s="195"/>
      <c r="J118" s="325">
        <f t="shared" si="7"/>
        <v>0</v>
      </c>
      <c r="K118" s="321"/>
      <c r="L118" s="321"/>
    </row>
    <row r="119" spans="1:12" ht="33" customHeight="1">
      <c r="A119" s="949"/>
      <c r="B119" s="340" t="s">
        <v>402</v>
      </c>
      <c r="C119" s="195"/>
      <c r="D119" s="195"/>
      <c r="E119" s="195"/>
      <c r="F119" s="195"/>
      <c r="G119" s="195"/>
      <c r="H119" s="195"/>
      <c r="I119" s="195"/>
      <c r="J119" s="325">
        <f t="shared" si="7"/>
        <v>0</v>
      </c>
      <c r="K119" s="321"/>
      <c r="L119" s="321"/>
    </row>
    <row r="120" spans="1:12" ht="33" customHeight="1">
      <c r="A120" s="949"/>
      <c r="B120" s="340" t="s">
        <v>403</v>
      </c>
      <c r="C120" s="195"/>
      <c r="D120" s="195"/>
      <c r="E120" s="195"/>
      <c r="F120" s="195"/>
      <c r="G120" s="195"/>
      <c r="H120" s="195"/>
      <c r="I120" s="195"/>
      <c r="J120" s="325">
        <f t="shared" si="7"/>
        <v>0</v>
      </c>
      <c r="K120" s="321"/>
      <c r="L120" s="321"/>
    </row>
    <row r="121" spans="1:12" ht="33" customHeight="1">
      <c r="A121" s="950"/>
      <c r="B121" s="340" t="s">
        <v>404</v>
      </c>
      <c r="C121" s="195"/>
      <c r="D121" s="195"/>
      <c r="E121" s="195"/>
      <c r="F121" s="195"/>
      <c r="G121" s="195"/>
      <c r="H121" s="195"/>
      <c r="I121" s="195"/>
      <c r="J121" s="325">
        <f t="shared" si="7"/>
        <v>0</v>
      </c>
      <c r="K121" s="321"/>
      <c r="L121" s="321"/>
    </row>
    <row r="122" spans="1:12" s="342" customFormat="1" ht="39.75" customHeight="1">
      <c r="A122" s="341">
        <v>3</v>
      </c>
      <c r="B122" s="339" t="s">
        <v>354</v>
      </c>
      <c r="C122" s="195">
        <f>SUM(C123:C147)</f>
        <v>1097</v>
      </c>
      <c r="D122" s="195">
        <f>SUM(D123:D147)</f>
        <v>1097</v>
      </c>
      <c r="E122" s="196">
        <f aca="true" t="shared" si="8" ref="E122:J122">SUM(E123:E147)+E175++E178</f>
        <v>0</v>
      </c>
      <c r="F122" s="196">
        <f t="shared" si="8"/>
        <v>74</v>
      </c>
      <c r="G122" s="196">
        <f t="shared" si="8"/>
        <v>85</v>
      </c>
      <c r="H122" s="195" t="e">
        <f t="shared" si="8"/>
        <v>#REF!</v>
      </c>
      <c r="I122" s="195" t="e">
        <f t="shared" si="8"/>
        <v>#REF!</v>
      </c>
      <c r="J122" s="196">
        <f t="shared" si="8"/>
        <v>77.66666666666667</v>
      </c>
      <c r="K122" s="326"/>
      <c r="L122" s="326"/>
    </row>
    <row r="123" spans="1:12" ht="23.25" customHeight="1">
      <c r="A123" s="948"/>
      <c r="B123" s="340" t="s">
        <v>405</v>
      </c>
      <c r="C123" s="195">
        <v>872</v>
      </c>
      <c r="D123" s="195">
        <v>872</v>
      </c>
      <c r="E123" s="195"/>
      <c r="F123" s="195">
        <v>74</v>
      </c>
      <c r="G123" s="195">
        <v>85</v>
      </c>
      <c r="H123" s="195"/>
      <c r="I123" s="195"/>
      <c r="J123" s="325">
        <f t="shared" si="7"/>
        <v>77.66666666666667</v>
      </c>
      <c r="K123" s="321"/>
      <c r="L123" s="321"/>
    </row>
    <row r="124" spans="1:12" ht="20.25" customHeight="1">
      <c r="A124" s="949"/>
      <c r="B124" s="340" t="s">
        <v>458</v>
      </c>
      <c r="C124" s="195">
        <v>202</v>
      </c>
      <c r="D124" s="195">
        <v>202</v>
      </c>
      <c r="E124" s="195"/>
      <c r="F124" s="195"/>
      <c r="G124" s="195"/>
      <c r="H124" s="195"/>
      <c r="I124" s="195"/>
      <c r="J124" s="325">
        <f t="shared" si="7"/>
        <v>0</v>
      </c>
      <c r="K124" s="321"/>
      <c r="L124" s="321"/>
    </row>
    <row r="125" spans="1:12" ht="33" customHeight="1">
      <c r="A125" s="949"/>
      <c r="B125" s="340" t="s">
        <v>406</v>
      </c>
      <c r="C125" s="195"/>
      <c r="D125" s="195"/>
      <c r="E125" s="195"/>
      <c r="F125" s="195"/>
      <c r="G125" s="195"/>
      <c r="H125" s="195"/>
      <c r="I125" s="195"/>
      <c r="J125" s="325">
        <f t="shared" si="7"/>
        <v>0</v>
      </c>
      <c r="K125" s="321"/>
      <c r="L125" s="321"/>
    </row>
    <row r="126" spans="1:12" ht="33" customHeight="1">
      <c r="A126" s="949"/>
      <c r="B126" s="340" t="s">
        <v>459</v>
      </c>
      <c r="C126" s="195"/>
      <c r="D126" s="195"/>
      <c r="E126" s="195"/>
      <c r="F126" s="195"/>
      <c r="G126" s="195"/>
      <c r="H126" s="195"/>
      <c r="I126" s="195"/>
      <c r="J126" s="325">
        <f t="shared" si="7"/>
        <v>0</v>
      </c>
      <c r="K126" s="321"/>
      <c r="L126" s="321"/>
    </row>
    <row r="127" spans="1:12" ht="20.25" customHeight="1">
      <c r="A127" s="949"/>
      <c r="B127" s="340" t="s">
        <v>460</v>
      </c>
      <c r="C127" s="195"/>
      <c r="D127" s="195"/>
      <c r="E127" s="195"/>
      <c r="F127" s="195"/>
      <c r="G127" s="195"/>
      <c r="H127" s="195"/>
      <c r="I127" s="195"/>
      <c r="J127" s="325">
        <f t="shared" si="7"/>
        <v>0</v>
      </c>
      <c r="K127" s="321"/>
      <c r="L127" s="321"/>
    </row>
    <row r="128" spans="1:12" ht="33" customHeight="1">
      <c r="A128" s="949"/>
      <c r="B128" s="340" t="s">
        <v>407</v>
      </c>
      <c r="C128" s="195"/>
      <c r="D128" s="195"/>
      <c r="E128" s="195"/>
      <c r="F128" s="195"/>
      <c r="G128" s="195"/>
      <c r="H128" s="195"/>
      <c r="I128" s="195"/>
      <c r="J128" s="325">
        <f t="shared" si="7"/>
        <v>0</v>
      </c>
      <c r="K128" s="321"/>
      <c r="L128" s="321"/>
    </row>
    <row r="129" spans="1:12" ht="33" customHeight="1">
      <c r="A129" s="949"/>
      <c r="B129" s="340" t="s">
        <v>408</v>
      </c>
      <c r="C129" s="195"/>
      <c r="D129" s="195"/>
      <c r="E129" s="195"/>
      <c r="F129" s="195"/>
      <c r="G129" s="195"/>
      <c r="H129" s="195"/>
      <c r="I129" s="195"/>
      <c r="J129" s="325">
        <f t="shared" si="7"/>
        <v>0</v>
      </c>
      <c r="K129" s="321"/>
      <c r="L129" s="321"/>
    </row>
    <row r="130" spans="1:12" ht="33" customHeight="1">
      <c r="A130" s="949"/>
      <c r="B130" s="340" t="s">
        <v>409</v>
      </c>
      <c r="C130" s="195"/>
      <c r="D130" s="195"/>
      <c r="E130" s="195"/>
      <c r="F130" s="195"/>
      <c r="G130" s="195"/>
      <c r="H130" s="195"/>
      <c r="I130" s="195"/>
      <c r="J130" s="325">
        <f t="shared" si="7"/>
        <v>0</v>
      </c>
      <c r="K130" s="321"/>
      <c r="L130" s="321"/>
    </row>
    <row r="131" spans="1:12" ht="33" customHeight="1">
      <c r="A131" s="949"/>
      <c r="B131" s="340" t="s">
        <v>410</v>
      </c>
      <c r="C131" s="195"/>
      <c r="D131" s="195"/>
      <c r="E131" s="195"/>
      <c r="F131" s="195"/>
      <c r="G131" s="195"/>
      <c r="H131" s="195"/>
      <c r="I131" s="195"/>
      <c r="J131" s="325">
        <f t="shared" si="7"/>
        <v>0</v>
      </c>
      <c r="K131" s="321"/>
      <c r="L131" s="321"/>
    </row>
    <row r="132" spans="1:12" ht="33" customHeight="1">
      <c r="A132" s="949"/>
      <c r="B132" s="340" t="s">
        <v>411</v>
      </c>
      <c r="C132" s="195"/>
      <c r="D132" s="195"/>
      <c r="E132" s="195"/>
      <c r="F132" s="195"/>
      <c r="G132" s="195"/>
      <c r="H132" s="195"/>
      <c r="I132" s="195"/>
      <c r="J132" s="325">
        <f t="shared" si="7"/>
        <v>0</v>
      </c>
      <c r="K132" s="321"/>
      <c r="L132" s="321"/>
    </row>
    <row r="133" spans="1:12" ht="33" customHeight="1">
      <c r="A133" s="949"/>
      <c r="B133" s="340" t="s">
        <v>412</v>
      </c>
      <c r="C133" s="195"/>
      <c r="D133" s="195"/>
      <c r="E133" s="195"/>
      <c r="F133" s="195"/>
      <c r="G133" s="195"/>
      <c r="H133" s="195"/>
      <c r="I133" s="195"/>
      <c r="J133" s="325">
        <f t="shared" si="7"/>
        <v>0</v>
      </c>
      <c r="K133" s="321"/>
      <c r="L133" s="321"/>
    </row>
    <row r="134" spans="1:12" ht="33" customHeight="1">
      <c r="A134" s="949"/>
      <c r="B134" s="340" t="s">
        <v>413</v>
      </c>
      <c r="C134" s="195"/>
      <c r="D134" s="195"/>
      <c r="E134" s="195"/>
      <c r="F134" s="195"/>
      <c r="G134" s="195"/>
      <c r="H134" s="195"/>
      <c r="I134" s="195"/>
      <c r="J134" s="325">
        <f t="shared" si="7"/>
        <v>0</v>
      </c>
      <c r="K134" s="321"/>
      <c r="L134" s="321"/>
    </row>
    <row r="135" spans="1:12" ht="33" customHeight="1">
      <c r="A135" s="949"/>
      <c r="B135" s="340" t="s">
        <v>414</v>
      </c>
      <c r="C135" s="195"/>
      <c r="D135" s="195"/>
      <c r="E135" s="195"/>
      <c r="F135" s="195"/>
      <c r="G135" s="195"/>
      <c r="H135" s="195"/>
      <c r="I135" s="195"/>
      <c r="J135" s="325">
        <f t="shared" si="7"/>
        <v>0</v>
      </c>
      <c r="K135" s="321"/>
      <c r="L135" s="321"/>
    </row>
    <row r="136" spans="1:12" ht="33" customHeight="1">
      <c r="A136" s="949"/>
      <c r="B136" s="340" t="s">
        <v>415</v>
      </c>
      <c r="C136" s="195"/>
      <c r="D136" s="195"/>
      <c r="E136" s="195"/>
      <c r="F136" s="195"/>
      <c r="G136" s="195"/>
      <c r="H136" s="195"/>
      <c r="I136" s="195"/>
      <c r="J136" s="325">
        <f t="shared" si="7"/>
        <v>0</v>
      </c>
      <c r="K136" s="321"/>
      <c r="L136" s="321"/>
    </row>
    <row r="137" spans="1:12" ht="33" customHeight="1">
      <c r="A137" s="949"/>
      <c r="B137" s="340" t="s">
        <v>416</v>
      </c>
      <c r="C137" s="195">
        <v>1</v>
      </c>
      <c r="D137" s="195">
        <v>1</v>
      </c>
      <c r="E137" s="195"/>
      <c r="F137" s="195"/>
      <c r="G137" s="195"/>
      <c r="H137" s="195"/>
      <c r="I137" s="195"/>
      <c r="J137" s="325">
        <f t="shared" si="7"/>
        <v>0</v>
      </c>
      <c r="K137" s="321"/>
      <c r="L137" s="321"/>
    </row>
    <row r="138" spans="1:12" ht="33" customHeight="1">
      <c r="A138" s="949"/>
      <c r="B138" s="340" t="s">
        <v>417</v>
      </c>
      <c r="C138" s="195"/>
      <c r="D138" s="195"/>
      <c r="E138" s="195"/>
      <c r="F138" s="195"/>
      <c r="G138" s="195"/>
      <c r="H138" s="195"/>
      <c r="I138" s="195"/>
      <c r="J138" s="325">
        <f t="shared" si="7"/>
        <v>0</v>
      </c>
      <c r="K138" s="321"/>
      <c r="L138" s="321"/>
    </row>
    <row r="139" spans="1:12" ht="33" customHeight="1">
      <c r="A139" s="949"/>
      <c r="B139" s="340" t="s">
        <v>418</v>
      </c>
      <c r="C139" s="195">
        <v>22</v>
      </c>
      <c r="D139" s="195">
        <v>22</v>
      </c>
      <c r="E139" s="195"/>
      <c r="F139" s="195"/>
      <c r="G139" s="195"/>
      <c r="H139" s="195"/>
      <c r="I139" s="195"/>
      <c r="J139" s="325">
        <f t="shared" si="7"/>
        <v>0</v>
      </c>
      <c r="K139" s="321"/>
      <c r="L139" s="321"/>
    </row>
    <row r="140" spans="1:12" ht="33" customHeight="1">
      <c r="A140" s="949"/>
      <c r="B140" s="340" t="s">
        <v>419</v>
      </c>
      <c r="C140" s="195"/>
      <c r="D140" s="195"/>
      <c r="E140" s="195"/>
      <c r="F140" s="195"/>
      <c r="G140" s="195"/>
      <c r="H140" s="195"/>
      <c r="I140" s="195"/>
      <c r="J140" s="325">
        <f t="shared" si="7"/>
        <v>0</v>
      </c>
      <c r="K140" s="321"/>
      <c r="L140" s="321"/>
    </row>
    <row r="141" spans="1:12" ht="33" customHeight="1">
      <c r="A141" s="949"/>
      <c r="B141" s="340" t="s">
        <v>420</v>
      </c>
      <c r="C141" s="195"/>
      <c r="D141" s="195"/>
      <c r="E141" s="195"/>
      <c r="F141" s="195"/>
      <c r="G141" s="195"/>
      <c r="H141" s="195"/>
      <c r="I141" s="195"/>
      <c r="J141" s="325">
        <f t="shared" si="7"/>
        <v>0</v>
      </c>
      <c r="K141" s="321"/>
      <c r="L141" s="321"/>
    </row>
    <row r="142" spans="1:12" ht="33" customHeight="1">
      <c r="A142" s="949"/>
      <c r="B142" s="340" t="s">
        <v>421</v>
      </c>
      <c r="C142" s="195"/>
      <c r="D142" s="195"/>
      <c r="E142" s="195"/>
      <c r="F142" s="195"/>
      <c r="G142" s="195"/>
      <c r="H142" s="195"/>
      <c r="I142" s="195"/>
      <c r="J142" s="325">
        <f t="shared" si="7"/>
        <v>0</v>
      </c>
      <c r="K142" s="321"/>
      <c r="L142" s="321"/>
    </row>
    <row r="143" spans="1:12" ht="33" customHeight="1">
      <c r="A143" s="949"/>
      <c r="B143" s="340" t="s">
        <v>422</v>
      </c>
      <c r="C143" s="195"/>
      <c r="D143" s="195"/>
      <c r="E143" s="195"/>
      <c r="F143" s="195"/>
      <c r="G143" s="195"/>
      <c r="H143" s="195"/>
      <c r="I143" s="195"/>
      <c r="J143" s="325">
        <f t="shared" si="7"/>
        <v>0</v>
      </c>
      <c r="K143" s="321"/>
      <c r="L143" s="321"/>
    </row>
    <row r="144" spans="1:12" ht="33" customHeight="1">
      <c r="A144" s="949"/>
      <c r="B144" s="340" t="s">
        <v>423</v>
      </c>
      <c r="C144" s="195"/>
      <c r="D144" s="195"/>
      <c r="E144" s="195"/>
      <c r="F144" s="195"/>
      <c r="G144" s="195"/>
      <c r="H144" s="195"/>
      <c r="I144" s="195"/>
      <c r="J144" s="325">
        <f t="shared" si="7"/>
        <v>0</v>
      </c>
      <c r="K144" s="321"/>
      <c r="L144" s="321"/>
    </row>
    <row r="145" spans="1:12" ht="33" customHeight="1">
      <c r="A145" s="949"/>
      <c r="B145" s="340" t="s">
        <v>424</v>
      </c>
      <c r="C145" s="195"/>
      <c r="D145" s="195"/>
      <c r="E145" s="195"/>
      <c r="F145" s="195"/>
      <c r="G145" s="195"/>
      <c r="H145" s="195"/>
      <c r="I145" s="195"/>
      <c r="J145" s="325">
        <f t="shared" si="7"/>
        <v>0</v>
      </c>
      <c r="K145" s="321"/>
      <c r="L145" s="321"/>
    </row>
    <row r="146" spans="1:12" ht="33" customHeight="1">
      <c r="A146" s="949"/>
      <c r="B146" s="340" t="s">
        <v>425</v>
      </c>
      <c r="C146" s="195"/>
      <c r="D146" s="195"/>
      <c r="E146" s="195"/>
      <c r="F146" s="195"/>
      <c r="G146" s="195"/>
      <c r="H146" s="195"/>
      <c r="I146" s="195"/>
      <c r="J146" s="325">
        <f t="shared" si="7"/>
        <v>0</v>
      </c>
      <c r="K146" s="321"/>
      <c r="L146" s="321"/>
    </row>
    <row r="147" spans="1:12" ht="33" customHeight="1">
      <c r="A147" s="950"/>
      <c r="B147" s="340" t="s">
        <v>426</v>
      </c>
      <c r="C147" s="195">
        <v>0</v>
      </c>
      <c r="D147" s="195">
        <v>0</v>
      </c>
      <c r="E147" s="195"/>
      <c r="F147" s="195"/>
      <c r="G147" s="195"/>
      <c r="H147" s="195"/>
      <c r="I147" s="195"/>
      <c r="J147" s="325">
        <f t="shared" si="7"/>
        <v>0</v>
      </c>
      <c r="K147" s="321"/>
      <c r="L147" s="321"/>
    </row>
    <row r="148" spans="1:12" s="327" customFormat="1" ht="36" customHeight="1">
      <c r="A148" s="338">
        <v>4</v>
      </c>
      <c r="B148" s="339" t="s">
        <v>353</v>
      </c>
      <c r="C148" s="195">
        <f>SUM(C149:C173)</f>
        <v>240</v>
      </c>
      <c r="D148" s="195">
        <f>SUM(D149:D173)</f>
        <v>240</v>
      </c>
      <c r="E148" s="196">
        <f aca="true" t="shared" si="9" ref="E148:J148">SUM(E149:E173)+E176+E179</f>
        <v>0</v>
      </c>
      <c r="F148" s="196">
        <f t="shared" si="9"/>
        <v>26</v>
      </c>
      <c r="G148" s="196">
        <f t="shared" si="9"/>
        <v>21</v>
      </c>
      <c r="H148" s="195" t="e">
        <f t="shared" si="9"/>
        <v>#REF!</v>
      </c>
      <c r="I148" s="195" t="e">
        <f t="shared" si="9"/>
        <v>#REF!</v>
      </c>
      <c r="J148" s="196">
        <f t="shared" si="9"/>
        <v>24.333333333333332</v>
      </c>
      <c r="K148" s="326"/>
      <c r="L148" s="326"/>
    </row>
    <row r="149" spans="1:12" ht="21" customHeight="1">
      <c r="A149" s="948"/>
      <c r="B149" s="340" t="s">
        <v>427</v>
      </c>
      <c r="C149" s="195">
        <v>179</v>
      </c>
      <c r="D149" s="195">
        <v>179</v>
      </c>
      <c r="E149" s="195"/>
      <c r="F149" s="195">
        <v>26</v>
      </c>
      <c r="G149" s="195">
        <v>21</v>
      </c>
      <c r="H149" s="195"/>
      <c r="I149" s="195"/>
      <c r="J149" s="325">
        <f t="shared" si="7"/>
        <v>24.333333333333332</v>
      </c>
      <c r="K149" s="321"/>
      <c r="L149" s="321"/>
    </row>
    <row r="150" spans="1:12" ht="18" customHeight="1">
      <c r="A150" s="949"/>
      <c r="B150" s="340" t="s">
        <v>461</v>
      </c>
      <c r="C150" s="195">
        <v>56</v>
      </c>
      <c r="D150" s="195">
        <v>56</v>
      </c>
      <c r="E150" s="195"/>
      <c r="F150" s="195"/>
      <c r="G150" s="195"/>
      <c r="H150" s="195"/>
      <c r="I150" s="195"/>
      <c r="J150" s="325">
        <f t="shared" si="7"/>
        <v>0</v>
      </c>
      <c r="K150" s="321"/>
      <c r="L150" s="321"/>
    </row>
    <row r="151" spans="1:12" ht="33" customHeight="1">
      <c r="A151" s="949"/>
      <c r="B151" s="340" t="s">
        <v>428</v>
      </c>
      <c r="C151" s="195"/>
      <c r="D151" s="195"/>
      <c r="E151" s="195"/>
      <c r="F151" s="195"/>
      <c r="G151" s="195"/>
      <c r="H151" s="195"/>
      <c r="I151" s="195"/>
      <c r="J151" s="325">
        <f t="shared" si="7"/>
        <v>0</v>
      </c>
      <c r="K151" s="321"/>
      <c r="L151" s="321"/>
    </row>
    <row r="152" spans="1:12" ht="33" customHeight="1">
      <c r="A152" s="949"/>
      <c r="B152" s="340" t="s">
        <v>462</v>
      </c>
      <c r="C152" s="195"/>
      <c r="D152" s="195"/>
      <c r="E152" s="195"/>
      <c r="F152" s="195"/>
      <c r="G152" s="195"/>
      <c r="H152" s="195"/>
      <c r="I152" s="195"/>
      <c r="J152" s="325">
        <f t="shared" si="7"/>
        <v>0</v>
      </c>
      <c r="K152" s="321"/>
      <c r="L152" s="321"/>
    </row>
    <row r="153" spans="1:12" ht="23.25" customHeight="1">
      <c r="A153" s="949"/>
      <c r="B153" s="340" t="s">
        <v>463</v>
      </c>
      <c r="C153" s="195"/>
      <c r="D153" s="195"/>
      <c r="E153" s="195"/>
      <c r="F153" s="195"/>
      <c r="G153" s="195"/>
      <c r="H153" s="195"/>
      <c r="I153" s="195"/>
      <c r="J153" s="325">
        <f t="shared" si="7"/>
        <v>0</v>
      </c>
      <c r="K153" s="321"/>
      <c r="L153" s="321"/>
    </row>
    <row r="154" spans="1:12" ht="33" customHeight="1">
      <c r="A154" s="949"/>
      <c r="B154" s="340" t="s">
        <v>429</v>
      </c>
      <c r="C154" s="195"/>
      <c r="D154" s="195"/>
      <c r="E154" s="195"/>
      <c r="F154" s="195"/>
      <c r="G154" s="195"/>
      <c r="H154" s="195"/>
      <c r="I154" s="195"/>
      <c r="J154" s="325">
        <f t="shared" si="7"/>
        <v>0</v>
      </c>
      <c r="K154" s="321"/>
      <c r="L154" s="321"/>
    </row>
    <row r="155" spans="1:12" ht="33" customHeight="1">
      <c r="A155" s="949"/>
      <c r="B155" s="340" t="s">
        <v>430</v>
      </c>
      <c r="C155" s="195"/>
      <c r="D155" s="195"/>
      <c r="E155" s="195"/>
      <c r="F155" s="195"/>
      <c r="G155" s="195"/>
      <c r="H155" s="195"/>
      <c r="I155" s="195"/>
      <c r="J155" s="325">
        <f t="shared" si="7"/>
        <v>0</v>
      </c>
      <c r="K155" s="321"/>
      <c r="L155" s="321"/>
    </row>
    <row r="156" spans="1:12" ht="33" customHeight="1">
      <c r="A156" s="949"/>
      <c r="B156" s="340" t="s">
        <v>431</v>
      </c>
      <c r="C156" s="195"/>
      <c r="D156" s="195"/>
      <c r="E156" s="195"/>
      <c r="F156" s="195"/>
      <c r="G156" s="195"/>
      <c r="H156" s="195"/>
      <c r="I156" s="195"/>
      <c r="J156" s="325">
        <f t="shared" si="7"/>
        <v>0</v>
      </c>
      <c r="K156" s="321"/>
      <c r="L156" s="321"/>
    </row>
    <row r="157" spans="1:12" ht="33" customHeight="1">
      <c r="A157" s="949"/>
      <c r="B157" s="340" t="s">
        <v>432</v>
      </c>
      <c r="C157" s="195"/>
      <c r="D157" s="195"/>
      <c r="E157" s="195"/>
      <c r="F157" s="195"/>
      <c r="G157" s="195"/>
      <c r="H157" s="195"/>
      <c r="I157" s="195"/>
      <c r="J157" s="325">
        <f t="shared" si="7"/>
        <v>0</v>
      </c>
      <c r="K157" s="321"/>
      <c r="L157" s="321"/>
    </row>
    <row r="158" spans="1:12" ht="33" customHeight="1">
      <c r="A158" s="949"/>
      <c r="B158" s="340" t="s">
        <v>433</v>
      </c>
      <c r="C158" s="195"/>
      <c r="D158" s="195"/>
      <c r="E158" s="195"/>
      <c r="F158" s="195"/>
      <c r="G158" s="195"/>
      <c r="H158" s="195"/>
      <c r="I158" s="195"/>
      <c r="J158" s="325">
        <f t="shared" si="7"/>
        <v>0</v>
      </c>
      <c r="K158" s="321"/>
      <c r="L158" s="321"/>
    </row>
    <row r="159" spans="1:12" ht="33" customHeight="1">
      <c r="A159" s="949"/>
      <c r="B159" s="340" t="s">
        <v>434</v>
      </c>
      <c r="C159" s="195"/>
      <c r="D159" s="195"/>
      <c r="E159" s="195"/>
      <c r="F159" s="195"/>
      <c r="G159" s="195"/>
      <c r="H159" s="195"/>
      <c r="I159" s="195"/>
      <c r="J159" s="325">
        <f t="shared" si="7"/>
        <v>0</v>
      </c>
      <c r="K159" s="321"/>
      <c r="L159" s="321"/>
    </row>
    <row r="160" spans="1:12" ht="33" customHeight="1">
      <c r="A160" s="949"/>
      <c r="B160" s="340" t="s">
        <v>435</v>
      </c>
      <c r="C160" s="195"/>
      <c r="D160" s="195"/>
      <c r="E160" s="195"/>
      <c r="F160" s="195"/>
      <c r="G160" s="195"/>
      <c r="H160" s="195"/>
      <c r="I160" s="195"/>
      <c r="J160" s="325">
        <f t="shared" si="7"/>
        <v>0</v>
      </c>
      <c r="K160" s="321"/>
      <c r="L160" s="321"/>
    </row>
    <row r="161" spans="1:12" ht="33" customHeight="1">
      <c r="A161" s="949"/>
      <c r="B161" s="340" t="s">
        <v>436</v>
      </c>
      <c r="C161" s="195"/>
      <c r="D161" s="195"/>
      <c r="E161" s="195"/>
      <c r="F161" s="195"/>
      <c r="G161" s="195"/>
      <c r="H161" s="195"/>
      <c r="I161" s="195"/>
      <c r="J161" s="325">
        <f t="shared" si="7"/>
        <v>0</v>
      </c>
      <c r="K161" s="321"/>
      <c r="L161" s="321"/>
    </row>
    <row r="162" spans="1:12" ht="33" customHeight="1">
      <c r="A162" s="949"/>
      <c r="B162" s="340" t="s">
        <v>437</v>
      </c>
      <c r="C162" s="195"/>
      <c r="D162" s="195"/>
      <c r="E162" s="195"/>
      <c r="F162" s="195"/>
      <c r="G162" s="195"/>
      <c r="H162" s="195"/>
      <c r="I162" s="195"/>
      <c r="J162" s="325">
        <f t="shared" si="7"/>
        <v>0</v>
      </c>
      <c r="K162" s="321"/>
      <c r="L162" s="321"/>
    </row>
    <row r="163" spans="1:12" ht="33" customHeight="1">
      <c r="A163" s="949"/>
      <c r="B163" s="340" t="s">
        <v>438</v>
      </c>
      <c r="C163" s="195">
        <v>1</v>
      </c>
      <c r="D163" s="195">
        <v>1</v>
      </c>
      <c r="E163" s="195"/>
      <c r="F163" s="195"/>
      <c r="G163" s="195"/>
      <c r="H163" s="195"/>
      <c r="I163" s="195"/>
      <c r="J163" s="325">
        <f aca="true" t="shared" si="10" ref="J163:J181">(F163*2+G163)/3</f>
        <v>0</v>
      </c>
      <c r="K163" s="321"/>
      <c r="L163" s="321"/>
    </row>
    <row r="164" spans="1:12" ht="33" customHeight="1">
      <c r="A164" s="949"/>
      <c r="B164" s="340" t="s">
        <v>439</v>
      </c>
      <c r="C164" s="195"/>
      <c r="D164" s="195"/>
      <c r="E164" s="195"/>
      <c r="F164" s="195"/>
      <c r="G164" s="195"/>
      <c r="H164" s="195"/>
      <c r="I164" s="195"/>
      <c r="J164" s="325">
        <f t="shared" si="10"/>
        <v>0</v>
      </c>
      <c r="K164" s="321"/>
      <c r="L164" s="321"/>
    </row>
    <row r="165" spans="1:12" ht="33" customHeight="1">
      <c r="A165" s="949"/>
      <c r="B165" s="340" t="s">
        <v>440</v>
      </c>
      <c r="C165" s="195"/>
      <c r="D165" s="195"/>
      <c r="E165" s="195"/>
      <c r="F165" s="195"/>
      <c r="G165" s="195"/>
      <c r="H165" s="195"/>
      <c r="I165" s="195"/>
      <c r="J165" s="325">
        <f t="shared" si="10"/>
        <v>0</v>
      </c>
      <c r="K165" s="321"/>
      <c r="L165" s="321"/>
    </row>
    <row r="166" spans="1:12" ht="33" customHeight="1">
      <c r="A166" s="949"/>
      <c r="B166" s="340" t="s">
        <v>441</v>
      </c>
      <c r="C166" s="195"/>
      <c r="D166" s="195"/>
      <c r="E166" s="195"/>
      <c r="F166" s="195"/>
      <c r="G166" s="195"/>
      <c r="H166" s="195"/>
      <c r="I166" s="195"/>
      <c r="J166" s="325">
        <f t="shared" si="10"/>
        <v>0</v>
      </c>
      <c r="K166" s="321"/>
      <c r="L166" s="321"/>
    </row>
    <row r="167" spans="1:12" ht="33" customHeight="1">
      <c r="A167" s="949"/>
      <c r="B167" s="340" t="s">
        <v>442</v>
      </c>
      <c r="C167" s="195"/>
      <c r="D167" s="195"/>
      <c r="E167" s="195"/>
      <c r="F167" s="195"/>
      <c r="G167" s="195"/>
      <c r="H167" s="195"/>
      <c r="I167" s="195"/>
      <c r="J167" s="325">
        <f t="shared" si="10"/>
        <v>0</v>
      </c>
      <c r="K167" s="321"/>
      <c r="L167" s="321"/>
    </row>
    <row r="168" spans="1:12" ht="33" customHeight="1">
      <c r="A168" s="949"/>
      <c r="B168" s="340" t="s">
        <v>443</v>
      </c>
      <c r="C168" s="195"/>
      <c r="D168" s="195"/>
      <c r="E168" s="195"/>
      <c r="F168" s="195"/>
      <c r="G168" s="195"/>
      <c r="H168" s="195"/>
      <c r="I168" s="195"/>
      <c r="J168" s="325">
        <f t="shared" si="10"/>
        <v>0</v>
      </c>
      <c r="K168" s="321"/>
      <c r="L168" s="321"/>
    </row>
    <row r="169" spans="1:12" ht="33" customHeight="1">
      <c r="A169" s="949"/>
      <c r="B169" s="340" t="s">
        <v>444</v>
      </c>
      <c r="C169" s="195"/>
      <c r="D169" s="195"/>
      <c r="E169" s="195"/>
      <c r="F169" s="195"/>
      <c r="G169" s="195"/>
      <c r="H169" s="195"/>
      <c r="I169" s="195"/>
      <c r="J169" s="325">
        <f t="shared" si="10"/>
        <v>0</v>
      </c>
      <c r="K169" s="321"/>
      <c r="L169" s="321"/>
    </row>
    <row r="170" spans="1:12" ht="33" customHeight="1">
      <c r="A170" s="949"/>
      <c r="B170" s="340" t="s">
        <v>445</v>
      </c>
      <c r="C170" s="195"/>
      <c r="D170" s="195"/>
      <c r="E170" s="195"/>
      <c r="F170" s="195"/>
      <c r="G170" s="195"/>
      <c r="H170" s="195"/>
      <c r="I170" s="195"/>
      <c r="J170" s="325">
        <f t="shared" si="10"/>
        <v>0</v>
      </c>
      <c r="K170" s="321"/>
      <c r="L170" s="321"/>
    </row>
    <row r="171" spans="1:12" ht="33" customHeight="1">
      <c r="A171" s="949"/>
      <c r="B171" s="340" t="s">
        <v>446</v>
      </c>
      <c r="C171" s="195"/>
      <c r="D171" s="195"/>
      <c r="E171" s="195"/>
      <c r="F171" s="195"/>
      <c r="G171" s="195"/>
      <c r="H171" s="195"/>
      <c r="I171" s="195"/>
      <c r="J171" s="325">
        <f t="shared" si="10"/>
        <v>0</v>
      </c>
      <c r="K171" s="321"/>
      <c r="L171" s="321"/>
    </row>
    <row r="172" spans="1:12" ht="33" customHeight="1">
      <c r="A172" s="949"/>
      <c r="B172" s="340" t="s">
        <v>447</v>
      </c>
      <c r="C172" s="195"/>
      <c r="D172" s="195"/>
      <c r="E172" s="195"/>
      <c r="F172" s="195"/>
      <c r="G172" s="195"/>
      <c r="H172" s="195"/>
      <c r="I172" s="195"/>
      <c r="J172" s="325">
        <f t="shared" si="10"/>
        <v>0</v>
      </c>
      <c r="K172" s="321"/>
      <c r="L172" s="321"/>
    </row>
    <row r="173" spans="1:12" ht="33" customHeight="1">
      <c r="A173" s="950"/>
      <c r="B173" s="340" t="s">
        <v>448</v>
      </c>
      <c r="C173" s="195">
        <v>4</v>
      </c>
      <c r="D173" s="195">
        <v>4</v>
      </c>
      <c r="E173" s="195"/>
      <c r="F173" s="195"/>
      <c r="G173" s="195"/>
      <c r="H173" s="192"/>
      <c r="I173" s="192"/>
      <c r="J173" s="325">
        <f t="shared" si="10"/>
        <v>0</v>
      </c>
      <c r="K173" s="343"/>
      <c r="L173" s="343"/>
    </row>
    <row r="174" spans="1:24" s="327" customFormat="1" ht="22.5" customHeight="1">
      <c r="A174" s="333" t="s">
        <v>515</v>
      </c>
      <c r="B174" s="334" t="s">
        <v>516</v>
      </c>
      <c r="C174" s="195" t="e">
        <f>'[4]кар'!C168+'[4]о-ю'!C168+'[4]у-ю'!C168+'[4]синг'!C168+'[4]сент'!C168+'[4]чеу'!C168+'[4]шк-с'!C168+'[4]лем'!C168+'[4]к-ях'!C168+'[4]с1'!C168+'[4]с2'!C168</f>
        <v>#REF!</v>
      </c>
      <c r="D174" s="195" t="e">
        <f>'[4]кар'!D168+'[4]о-ю'!D168+'[4]у-ю'!D168+'[4]синг'!D168+'[4]сент'!D168+'[4]чеу'!D168+'[4]шк-с'!D168+'[4]лем'!D168+'[4]к-ях'!D168+'[4]с1'!D168+'[4]с2'!D168</f>
        <v>#REF!</v>
      </c>
      <c r="E174" s="317"/>
      <c r="F174" s="317"/>
      <c r="G174" s="317"/>
      <c r="H174" s="317" t="e">
        <f>'[4]кар'!H168+'[4]о-ю'!H168+'[4]у-ю'!H168+'[4]синг'!H168+'[4]сент'!H168+'[4]чеу'!H168+'[4]шк-с'!H168+'[4]лем'!H168+'[4]к-ях'!H168+'[4]с1'!H168+'[4]с2'!H168</f>
        <v>#REF!</v>
      </c>
      <c r="I174" s="317" t="e">
        <f>'[4]кар'!I168+'[4]о-ю'!I168+'[4]у-ю'!I168+'[4]синг'!I168+'[4]сент'!I168+'[4]чеу'!I168+'[4]шк-с'!I168+'[4]лем'!I168+'[4]к-ях'!I168+'[4]с1'!I168+'[4]с2'!I168</f>
        <v>#REF!</v>
      </c>
      <c r="J174" s="325">
        <f t="shared" si="10"/>
        <v>0</v>
      </c>
      <c r="K174" s="317" t="e">
        <f>'[4]кар'!K168+'[4]о-ю'!K168+'[4]у-ю'!K168+'[4]синг'!K168+'[4]сент'!K168+'[4]чеу'!K168+'[4]шк-с'!K168+'[4]лем'!K168+'[4]к-ях'!K168+'[4]с1'!K168+'[4]с2'!K168</f>
        <v>#REF!</v>
      </c>
      <c r="L174" s="317" t="e">
        <f>'[4]кар'!L168+'[4]о-ю'!L168+'[4]у-ю'!L168+'[4]синг'!L168+'[4]сент'!L168+'[4]чеу'!L168+'[4]шк-с'!L168+'[4]лем'!L168+'[4]к-ях'!L168+'[4]с1'!L168+'[4]с2'!L168</f>
        <v>#REF!</v>
      </c>
      <c r="M174" s="317" t="e">
        <f>'[4]кар'!M168+'[4]о-ю'!M168+'[4]у-ю'!M168+'[4]синг'!M168+'[4]сент'!M168+'[4]чеу'!M168+'[4]шк-с'!M168+'[4]лем'!M168+'[4]к-ях'!M168+'[4]с1'!M168+'[4]с2'!M168</f>
        <v>#REF!</v>
      </c>
      <c r="N174" s="317" t="e">
        <f>'[4]кар'!N168+'[4]о-ю'!N168+'[4]у-ю'!N168+'[4]синг'!N168+'[4]сент'!N168+'[4]чеу'!N168+'[4]шк-с'!N168+'[4]лем'!N168+'[4]к-ях'!N168+'[4]с1'!N168+'[4]с2'!N168</f>
        <v>#REF!</v>
      </c>
      <c r="O174" s="317" t="e">
        <f>'[4]кар'!O168+'[4]о-ю'!O168+'[4]у-ю'!O168+'[4]синг'!O168+'[4]сент'!O168+'[4]чеу'!O168+'[4]шк-с'!O168+'[4]лем'!O168+'[4]к-ях'!O168+'[4]с1'!O168+'[4]с2'!O168</f>
        <v>#REF!</v>
      </c>
      <c r="P174" s="317" t="e">
        <f>'[4]кар'!P168+'[4]о-ю'!P168+'[4]у-ю'!P168+'[4]синг'!P168+'[4]сент'!P168+'[4]чеу'!P168+'[4]шк-с'!P168+'[4]лем'!P168+'[4]к-ях'!P168+'[4]с1'!P168+'[4]с2'!P168</f>
        <v>#REF!</v>
      </c>
      <c r="Q174" s="317" t="e">
        <f>'[4]кар'!Q168+'[4]о-ю'!Q168+'[4]у-ю'!Q168+'[4]синг'!Q168+'[4]сент'!Q168+'[4]чеу'!Q168+'[4]шк-с'!Q168+'[4]лем'!Q168+'[4]к-ях'!Q168+'[4]с1'!Q168+'[4]с2'!Q168</f>
        <v>#REF!</v>
      </c>
      <c r="R174" s="195" t="e">
        <f aca="true" t="shared" si="11" ref="R174:R182">(F174+G174+H174)/3</f>
        <v>#REF!</v>
      </c>
      <c r="S174" s="326"/>
      <c r="T174" s="326"/>
      <c r="U174" s="326"/>
      <c r="V174" s="326"/>
      <c r="W174" s="326"/>
      <c r="X174" s="326"/>
    </row>
    <row r="175" spans="1:24" s="327" customFormat="1" ht="22.5" customHeight="1">
      <c r="A175" s="333" t="s">
        <v>517</v>
      </c>
      <c r="B175" s="334" t="s">
        <v>518</v>
      </c>
      <c r="C175" s="195" t="e">
        <f>'[4]кар'!C169+'[4]о-ю'!C169+'[4]у-ю'!C169+'[4]синг'!C169+'[4]сент'!C169+'[4]чеу'!C169+'[4]шк-с'!C169+'[4]лем'!C169+'[4]к-ях'!C169+'[4]с1'!C169+'[4]с2'!C169</f>
        <v>#REF!</v>
      </c>
      <c r="D175" s="195" t="e">
        <f>'[4]кар'!D169+'[4]о-ю'!D169+'[4]у-ю'!D169+'[4]синг'!D169+'[4]сент'!D169+'[4]чеу'!D169+'[4]шк-с'!D169+'[4]лем'!D169+'[4]к-ях'!D169+'[4]с1'!D169+'[4]с2'!D169</f>
        <v>#REF!</v>
      </c>
      <c r="E175" s="317"/>
      <c r="F175" s="317"/>
      <c r="G175" s="317"/>
      <c r="H175" s="317" t="e">
        <f>'[4]кар'!H169+'[4]о-ю'!H169+'[4]у-ю'!H169+'[4]синг'!H169+'[4]сент'!H169+'[4]чеу'!H169+'[4]шк-с'!H169+'[4]лем'!H169+'[4]к-ях'!H169+'[4]с1'!H169+'[4]с2'!H169</f>
        <v>#REF!</v>
      </c>
      <c r="I175" s="317" t="e">
        <f>'[4]кар'!I169+'[4]о-ю'!I169+'[4]у-ю'!I169+'[4]синг'!I169+'[4]сент'!I169+'[4]чеу'!I169+'[4]шк-с'!I169+'[4]лем'!I169+'[4]к-ях'!I169+'[4]с1'!I169+'[4]с2'!I169</f>
        <v>#REF!</v>
      </c>
      <c r="J175" s="325">
        <f>(F175*2+G175)/3</f>
        <v>0</v>
      </c>
      <c r="K175" s="317" t="e">
        <f>'[4]кар'!K169+'[4]о-ю'!K169+'[4]у-ю'!K169+'[4]синг'!K169+'[4]сент'!K169+'[4]чеу'!K169+'[4]шк-с'!K169+'[4]лем'!K169+'[4]к-ях'!K169+'[4]с1'!K169+'[4]с2'!K169</f>
        <v>#REF!</v>
      </c>
      <c r="L175" s="317" t="e">
        <f>'[4]кар'!L169+'[4]о-ю'!L169+'[4]у-ю'!L169+'[4]синг'!L169+'[4]сент'!L169+'[4]чеу'!L169+'[4]шк-с'!L169+'[4]лем'!L169+'[4]к-ях'!L169+'[4]с1'!L169+'[4]с2'!L169</f>
        <v>#REF!</v>
      </c>
      <c r="M175" s="317" t="e">
        <f>'[4]кар'!M169+'[4]о-ю'!M169+'[4]у-ю'!M169+'[4]синг'!M169+'[4]сент'!M169+'[4]чеу'!M169+'[4]шк-с'!M169+'[4]лем'!M169+'[4]к-ях'!M169+'[4]с1'!M169+'[4]с2'!M169</f>
        <v>#REF!</v>
      </c>
      <c r="N175" s="317" t="e">
        <f>'[4]кар'!N169+'[4]о-ю'!N169+'[4]у-ю'!N169+'[4]синг'!N169+'[4]сент'!N169+'[4]чеу'!N169+'[4]шк-с'!N169+'[4]лем'!N169+'[4]к-ях'!N169+'[4]с1'!N169+'[4]с2'!N169</f>
        <v>#REF!</v>
      </c>
      <c r="O175" s="317" t="e">
        <f>'[4]кар'!O169+'[4]о-ю'!O169+'[4]у-ю'!O169+'[4]синг'!O169+'[4]сент'!O169+'[4]чеу'!O169+'[4]шк-с'!O169+'[4]лем'!O169+'[4]к-ях'!O169+'[4]с1'!O169+'[4]с2'!O169</f>
        <v>#REF!</v>
      </c>
      <c r="P175" s="317" t="e">
        <f>'[4]кар'!P169+'[4]о-ю'!P169+'[4]у-ю'!P169+'[4]синг'!P169+'[4]сент'!P169+'[4]чеу'!P169+'[4]шк-с'!P169+'[4]лем'!P169+'[4]к-ях'!P169+'[4]с1'!P169+'[4]с2'!P169</f>
        <v>#REF!</v>
      </c>
      <c r="Q175" s="317" t="e">
        <f>'[4]кар'!Q169+'[4]о-ю'!Q169+'[4]у-ю'!Q169+'[4]синг'!Q169+'[4]сент'!Q169+'[4]чеу'!Q169+'[4]шк-с'!Q169+'[4]лем'!Q169+'[4]к-ях'!Q169+'[4]с1'!Q169+'[4]с2'!Q169</f>
        <v>#REF!</v>
      </c>
      <c r="R175" s="195" t="e">
        <f t="shared" si="11"/>
        <v>#REF!</v>
      </c>
      <c r="S175" s="326"/>
      <c r="T175" s="326"/>
      <c r="U175" s="326"/>
      <c r="V175" s="326"/>
      <c r="W175" s="326"/>
      <c r="X175" s="326"/>
    </row>
    <row r="176" spans="1:24" s="327" customFormat="1" ht="22.5" customHeight="1">
      <c r="A176" s="333" t="s">
        <v>519</v>
      </c>
      <c r="B176" s="334" t="s">
        <v>520</v>
      </c>
      <c r="C176" s="195" t="e">
        <f>'[4]кар'!C170+'[4]о-ю'!C170+'[4]у-ю'!C170+'[4]синг'!C170+'[4]сент'!C170+'[4]чеу'!C170+'[4]шк-с'!C170+'[4]лем'!C170+'[4]к-ях'!C170+'[4]с1'!C170+'[4]с2'!C170</f>
        <v>#REF!</v>
      </c>
      <c r="D176" s="195" t="e">
        <f>'[4]кар'!D170+'[4]о-ю'!D170+'[4]у-ю'!D170+'[4]синг'!D170+'[4]сент'!D170+'[4]чеу'!D170+'[4]шк-с'!D170+'[4]лем'!D170+'[4]к-ях'!D170+'[4]с1'!D170+'[4]с2'!D170</f>
        <v>#REF!</v>
      </c>
      <c r="E176" s="317"/>
      <c r="F176" s="317"/>
      <c r="G176" s="317"/>
      <c r="H176" s="317" t="e">
        <f>'[4]кар'!H170+'[4]о-ю'!H170+'[4]у-ю'!H170+'[4]синг'!H170+'[4]сент'!H170+'[4]чеу'!H170+'[4]шк-с'!H170+'[4]лем'!H170+'[4]к-ях'!H170+'[4]с1'!H170+'[4]с2'!H170</f>
        <v>#REF!</v>
      </c>
      <c r="I176" s="317" t="e">
        <f>'[4]кар'!I170+'[4]о-ю'!I170+'[4]у-ю'!I170+'[4]синг'!I170+'[4]сент'!I170+'[4]чеу'!I170+'[4]шк-с'!I170+'[4]лем'!I170+'[4]к-ях'!I170+'[4]с1'!I170+'[4]с2'!I170</f>
        <v>#REF!</v>
      </c>
      <c r="J176" s="325">
        <f t="shared" si="10"/>
        <v>0</v>
      </c>
      <c r="K176" s="317" t="e">
        <f>'[4]кар'!K170+'[4]о-ю'!K170+'[4]у-ю'!K170+'[4]синг'!K170+'[4]сент'!K170+'[4]чеу'!K170+'[4]шк-с'!K170+'[4]лем'!K170+'[4]к-ях'!K170+'[4]с1'!K170+'[4]с2'!K170</f>
        <v>#REF!</v>
      </c>
      <c r="L176" s="317" t="e">
        <f>'[4]кар'!L170+'[4]о-ю'!L170+'[4]у-ю'!L170+'[4]синг'!L170+'[4]сент'!L170+'[4]чеу'!L170+'[4]шк-с'!L170+'[4]лем'!L170+'[4]к-ях'!L170+'[4]с1'!L170+'[4]с2'!L170</f>
        <v>#REF!</v>
      </c>
      <c r="M176" s="317" t="e">
        <f>'[4]кар'!M170+'[4]о-ю'!M170+'[4]у-ю'!M170+'[4]синг'!M170+'[4]сент'!M170+'[4]чеу'!M170+'[4]шк-с'!M170+'[4]лем'!M170+'[4]к-ях'!M170+'[4]с1'!M170+'[4]с2'!M170</f>
        <v>#REF!</v>
      </c>
      <c r="N176" s="317" t="e">
        <f>'[4]кар'!N170+'[4]о-ю'!N170+'[4]у-ю'!N170+'[4]синг'!N170+'[4]сент'!N170+'[4]чеу'!N170+'[4]шк-с'!N170+'[4]лем'!N170+'[4]к-ях'!N170+'[4]с1'!N170+'[4]с2'!N170</f>
        <v>#REF!</v>
      </c>
      <c r="O176" s="317" t="e">
        <f>'[4]кар'!O170+'[4]о-ю'!O170+'[4]у-ю'!O170+'[4]синг'!O170+'[4]сент'!O170+'[4]чеу'!O170+'[4]шк-с'!O170+'[4]лем'!O170+'[4]к-ях'!O170+'[4]с1'!O170+'[4]с2'!O170</f>
        <v>#REF!</v>
      </c>
      <c r="P176" s="317" t="e">
        <f>'[4]кар'!P170+'[4]о-ю'!P170+'[4]у-ю'!P170+'[4]синг'!P170+'[4]сент'!P170+'[4]чеу'!P170+'[4]шк-с'!P170+'[4]лем'!P170+'[4]к-ях'!P170+'[4]с1'!P170+'[4]с2'!P170</f>
        <v>#REF!</v>
      </c>
      <c r="Q176" s="317" t="e">
        <f>'[4]кар'!Q170+'[4]о-ю'!Q170+'[4]у-ю'!Q170+'[4]синг'!Q170+'[4]сент'!Q170+'[4]чеу'!Q170+'[4]шк-с'!Q170+'[4]лем'!Q170+'[4]к-ях'!Q170+'[4]с1'!Q170+'[4]с2'!Q170</f>
        <v>#REF!</v>
      </c>
      <c r="R176" s="195" t="e">
        <f t="shared" si="11"/>
        <v>#REF!</v>
      </c>
      <c r="S176" s="326"/>
      <c r="T176" s="326"/>
      <c r="U176" s="326"/>
      <c r="V176" s="326"/>
      <c r="W176" s="326"/>
      <c r="X176" s="326"/>
    </row>
    <row r="177" spans="1:24" s="327" customFormat="1" ht="22.5" customHeight="1">
      <c r="A177" s="333" t="s">
        <v>464</v>
      </c>
      <c r="B177" s="335" t="s">
        <v>465</v>
      </c>
      <c r="C177" s="195" t="e">
        <f>'[4]кар'!C171+'[4]о-ю'!C171+'[4]у-ю'!C171+'[4]синг'!C171+'[4]сент'!C171+'[4]чеу'!C171+'[4]шк-с'!C171+'[4]лем'!C171+'[4]к-ях'!C171+'[4]с1'!C171+'[4]с2'!C171</f>
        <v>#REF!</v>
      </c>
      <c r="D177" s="195" t="e">
        <f>'[4]кар'!D171+'[4]о-ю'!D171+'[4]у-ю'!D171+'[4]синг'!D171+'[4]сент'!D171+'[4]чеу'!D171+'[4]шк-с'!D171+'[4]лем'!D171+'[4]к-ях'!D171+'[4]с1'!D171+'[4]с2'!D171</f>
        <v>#REF!</v>
      </c>
      <c r="E177" s="317"/>
      <c r="F177" s="317"/>
      <c r="G177" s="317"/>
      <c r="H177" s="317" t="e">
        <f>'[4]кар'!H171+'[4]о-ю'!H171+'[4]у-ю'!H171+'[4]синг'!H171+'[4]сент'!H171+'[4]чеу'!H171+'[4]шк-с'!H171+'[4]лем'!H171+'[4]к-ях'!H171+'[4]с1'!H171+'[4]с2'!H171</f>
        <v>#REF!</v>
      </c>
      <c r="I177" s="317" t="e">
        <f>'[4]кар'!I171+'[4]о-ю'!I171+'[4]у-ю'!I171+'[4]синг'!I171+'[4]сент'!I171+'[4]чеу'!I171+'[4]шк-с'!I171+'[4]лем'!I171+'[4]к-ях'!I171+'[4]с1'!I171+'[4]с2'!I171</f>
        <v>#REF!</v>
      </c>
      <c r="J177" s="325">
        <f t="shared" si="10"/>
        <v>0</v>
      </c>
      <c r="K177" s="317" t="e">
        <f>'[4]кар'!K171+'[4]о-ю'!K171+'[4]у-ю'!K171+'[4]синг'!K171+'[4]сент'!K171+'[4]чеу'!K171+'[4]шк-с'!K171+'[4]лем'!K171+'[4]к-ях'!K171+'[4]с1'!K171+'[4]с2'!K171</f>
        <v>#REF!</v>
      </c>
      <c r="L177" s="317" t="e">
        <f>'[4]кар'!L171+'[4]о-ю'!L171+'[4]у-ю'!L171+'[4]синг'!L171+'[4]сент'!L171+'[4]чеу'!L171+'[4]шк-с'!L171+'[4]лем'!L171+'[4]к-ях'!L171+'[4]с1'!L171+'[4]с2'!L171</f>
        <v>#REF!</v>
      </c>
      <c r="M177" s="317" t="e">
        <f>'[4]кар'!M171+'[4]о-ю'!M171+'[4]у-ю'!M171+'[4]синг'!M171+'[4]сент'!M171+'[4]чеу'!M171+'[4]шк-с'!M171+'[4]лем'!M171+'[4]к-ях'!M171+'[4]с1'!M171+'[4]с2'!M171</f>
        <v>#REF!</v>
      </c>
      <c r="N177" s="317" t="e">
        <f>'[4]кар'!N171+'[4]о-ю'!N171+'[4]у-ю'!N171+'[4]синг'!N171+'[4]сент'!N171+'[4]чеу'!N171+'[4]шк-с'!N171+'[4]лем'!N171+'[4]к-ях'!N171+'[4]с1'!N171+'[4]с2'!N171</f>
        <v>#REF!</v>
      </c>
      <c r="O177" s="317" t="e">
        <f>'[4]кар'!O171+'[4]о-ю'!O171+'[4]у-ю'!O171+'[4]синг'!O171+'[4]сент'!O171+'[4]чеу'!O171+'[4]шк-с'!O171+'[4]лем'!O171+'[4]к-ях'!O171+'[4]с1'!O171+'[4]с2'!O171</f>
        <v>#REF!</v>
      </c>
      <c r="P177" s="317" t="e">
        <f>'[4]кар'!P171+'[4]о-ю'!P171+'[4]у-ю'!P171+'[4]синг'!P171+'[4]сент'!P171+'[4]чеу'!P171+'[4]шк-с'!P171+'[4]лем'!P171+'[4]к-ях'!P171+'[4]с1'!P171+'[4]с2'!P171</f>
        <v>#REF!</v>
      </c>
      <c r="Q177" s="317" t="e">
        <f>'[4]кар'!Q171+'[4]о-ю'!Q171+'[4]у-ю'!Q171+'[4]синг'!Q171+'[4]сент'!Q171+'[4]чеу'!Q171+'[4]шк-с'!Q171+'[4]лем'!Q171+'[4]к-ях'!Q171+'[4]с1'!Q171+'[4]с2'!Q171</f>
        <v>#REF!</v>
      </c>
      <c r="R177" s="195" t="e">
        <f t="shared" si="11"/>
        <v>#REF!</v>
      </c>
      <c r="S177" s="326"/>
      <c r="T177" s="326"/>
      <c r="U177" s="326"/>
      <c r="V177" s="326"/>
      <c r="W177" s="326"/>
      <c r="X177" s="326"/>
    </row>
    <row r="178" spans="1:24" s="337" customFormat="1" ht="22.5" customHeight="1">
      <c r="A178" s="333" t="s">
        <v>466</v>
      </c>
      <c r="B178" s="334" t="s">
        <v>467</v>
      </c>
      <c r="C178" s="195" t="e">
        <f>'[4]кар'!C172+'[4]о-ю'!C172+'[4]у-ю'!C172+'[4]синг'!C172+'[4]сент'!C172+'[4]чеу'!C172+'[4]шк-с'!C172+'[4]лем'!C172+'[4]к-ях'!C172+'[4]с1'!C172+'[4]с2'!C172</f>
        <v>#REF!</v>
      </c>
      <c r="D178" s="195" t="e">
        <f>'[4]кар'!D172+'[4]о-ю'!D172+'[4]у-ю'!D172+'[4]синг'!D172+'[4]сент'!D172+'[4]чеу'!D172+'[4]шк-с'!D172+'[4]лем'!D172+'[4]к-ях'!D172+'[4]с1'!D172+'[4]с2'!D172</f>
        <v>#REF!</v>
      </c>
      <c r="E178" s="317"/>
      <c r="F178" s="317"/>
      <c r="G178" s="317"/>
      <c r="H178" s="317" t="e">
        <f>'[4]кар'!H172+'[4]о-ю'!H172+'[4]у-ю'!H172+'[4]синг'!H172+'[4]сент'!H172+'[4]чеу'!H172+'[4]шк-с'!H172+'[4]лем'!H172+'[4]к-ях'!H172+'[4]с1'!H172+'[4]с2'!H172</f>
        <v>#REF!</v>
      </c>
      <c r="I178" s="317" t="e">
        <f>'[4]кар'!I172+'[4]о-ю'!I172+'[4]у-ю'!I172+'[4]синг'!I172+'[4]сент'!I172+'[4]чеу'!I172+'[4]шк-с'!I172+'[4]лем'!I172+'[4]к-ях'!I172+'[4]с1'!I172+'[4]с2'!I172</f>
        <v>#REF!</v>
      </c>
      <c r="J178" s="325">
        <f t="shared" si="10"/>
        <v>0</v>
      </c>
      <c r="K178" s="317" t="e">
        <f>'[4]кар'!K172+'[4]о-ю'!K172+'[4]у-ю'!K172+'[4]синг'!K172+'[4]сент'!K172+'[4]чеу'!K172+'[4]шк-с'!K172+'[4]лем'!K172+'[4]к-ях'!K172+'[4]с1'!K172+'[4]с2'!K172</f>
        <v>#REF!</v>
      </c>
      <c r="L178" s="317" t="e">
        <f>'[4]кар'!L172+'[4]о-ю'!L172+'[4]у-ю'!L172+'[4]синг'!L172+'[4]сент'!L172+'[4]чеу'!L172+'[4]шк-с'!L172+'[4]лем'!L172+'[4]к-ях'!L172+'[4]с1'!L172+'[4]с2'!L172</f>
        <v>#REF!</v>
      </c>
      <c r="M178" s="317" t="e">
        <f>'[4]кар'!M172+'[4]о-ю'!M172+'[4]у-ю'!M172+'[4]синг'!M172+'[4]сент'!M172+'[4]чеу'!M172+'[4]шк-с'!M172+'[4]лем'!M172+'[4]к-ях'!M172+'[4]с1'!M172+'[4]с2'!M172</f>
        <v>#REF!</v>
      </c>
      <c r="N178" s="317" t="e">
        <f>'[4]кар'!N172+'[4]о-ю'!N172+'[4]у-ю'!N172+'[4]синг'!N172+'[4]сент'!N172+'[4]чеу'!N172+'[4]шк-с'!N172+'[4]лем'!N172+'[4]к-ях'!N172+'[4]с1'!N172+'[4]с2'!N172</f>
        <v>#REF!</v>
      </c>
      <c r="O178" s="317" t="e">
        <f>'[4]кар'!O172+'[4]о-ю'!O172+'[4]у-ю'!O172+'[4]синг'!O172+'[4]сент'!O172+'[4]чеу'!O172+'[4]шк-с'!O172+'[4]лем'!O172+'[4]к-ях'!O172+'[4]с1'!O172+'[4]с2'!O172</f>
        <v>#REF!</v>
      </c>
      <c r="P178" s="317" t="e">
        <f>'[4]кар'!P172+'[4]о-ю'!P172+'[4]у-ю'!P172+'[4]синг'!P172+'[4]сент'!P172+'[4]чеу'!P172+'[4]шк-с'!P172+'[4]лем'!P172+'[4]к-ях'!P172+'[4]с1'!P172+'[4]с2'!P172</f>
        <v>#REF!</v>
      </c>
      <c r="Q178" s="317" t="e">
        <f>'[4]кар'!Q172+'[4]о-ю'!Q172+'[4]у-ю'!Q172+'[4]синг'!Q172+'[4]сент'!Q172+'[4]чеу'!Q172+'[4]шк-с'!Q172+'[4]лем'!Q172+'[4]к-ях'!Q172+'[4]с1'!Q172+'[4]с2'!Q172</f>
        <v>#REF!</v>
      </c>
      <c r="R178" s="195" t="e">
        <f t="shared" si="11"/>
        <v>#REF!</v>
      </c>
      <c r="S178" s="336"/>
      <c r="T178" s="336"/>
      <c r="U178" s="336"/>
      <c r="V178" s="336"/>
      <c r="W178" s="336"/>
      <c r="X178" s="336"/>
    </row>
    <row r="179" spans="1:24" s="337" customFormat="1" ht="22.5" customHeight="1">
      <c r="A179" s="333" t="s">
        <v>468</v>
      </c>
      <c r="B179" s="334" t="s">
        <v>469</v>
      </c>
      <c r="C179" s="195" t="e">
        <f>'[4]кар'!C173+'[4]о-ю'!C173+'[4]у-ю'!C173+'[4]синг'!C173+'[4]сент'!C173+'[4]чеу'!C173+'[4]шк-с'!C173+'[4]лем'!C173+'[4]к-ях'!C173+'[4]с1'!C173+'[4]с2'!C173</f>
        <v>#REF!</v>
      </c>
      <c r="D179" s="195" t="e">
        <f>'[4]кар'!D173+'[4]о-ю'!D173+'[4]у-ю'!D173+'[4]синг'!D173+'[4]сент'!D173+'[4]чеу'!D173+'[4]шк-с'!D173+'[4]лем'!D173+'[4]к-ях'!D173+'[4]с1'!D173+'[4]с2'!D173</f>
        <v>#REF!</v>
      </c>
      <c r="E179" s="317"/>
      <c r="F179" s="317"/>
      <c r="G179" s="317"/>
      <c r="H179" s="317" t="e">
        <f>'[4]кар'!H173+'[4]о-ю'!H173+'[4]у-ю'!H173+'[4]синг'!H173+'[4]сент'!H173+'[4]чеу'!H173+'[4]шк-с'!H173+'[4]лем'!H173+'[4]к-ях'!H173+'[4]с1'!H173+'[4]с2'!H173</f>
        <v>#REF!</v>
      </c>
      <c r="I179" s="317" t="e">
        <f>'[4]кар'!I173+'[4]о-ю'!I173+'[4]у-ю'!I173+'[4]синг'!I173+'[4]сент'!I173+'[4]чеу'!I173+'[4]шк-с'!I173+'[4]лем'!I173+'[4]к-ях'!I173+'[4]с1'!I173+'[4]с2'!I173</f>
        <v>#REF!</v>
      </c>
      <c r="J179" s="325">
        <f t="shared" si="10"/>
        <v>0</v>
      </c>
      <c r="K179" s="317" t="e">
        <f>'[4]кар'!K173+'[4]о-ю'!K173+'[4]у-ю'!K173+'[4]синг'!K173+'[4]сент'!K173+'[4]чеу'!K173+'[4]шк-с'!K173+'[4]лем'!K173+'[4]к-ях'!K173+'[4]с1'!K173+'[4]с2'!K173</f>
        <v>#REF!</v>
      </c>
      <c r="L179" s="317" t="e">
        <f>'[4]кар'!L173+'[4]о-ю'!L173+'[4]у-ю'!L173+'[4]синг'!L173+'[4]сент'!L173+'[4]чеу'!L173+'[4]шк-с'!L173+'[4]лем'!L173+'[4]к-ях'!L173+'[4]с1'!L173+'[4]с2'!L173</f>
        <v>#REF!</v>
      </c>
      <c r="M179" s="317" t="e">
        <f>'[4]кар'!M173+'[4]о-ю'!M173+'[4]у-ю'!M173+'[4]синг'!M173+'[4]сент'!M173+'[4]чеу'!M173+'[4]шк-с'!M173+'[4]лем'!M173+'[4]к-ях'!M173+'[4]с1'!M173+'[4]с2'!M173</f>
        <v>#REF!</v>
      </c>
      <c r="N179" s="317" t="e">
        <f>'[4]кар'!N173+'[4]о-ю'!N173+'[4]у-ю'!N173+'[4]синг'!N173+'[4]сент'!N173+'[4]чеу'!N173+'[4]шк-с'!N173+'[4]лем'!N173+'[4]к-ях'!N173+'[4]с1'!N173+'[4]с2'!N173</f>
        <v>#REF!</v>
      </c>
      <c r="O179" s="317" t="e">
        <f>'[4]кар'!O173+'[4]о-ю'!O173+'[4]у-ю'!O173+'[4]синг'!O173+'[4]сент'!O173+'[4]чеу'!O173+'[4]шк-с'!O173+'[4]лем'!O173+'[4]к-ях'!O173+'[4]с1'!O173+'[4]с2'!O173</f>
        <v>#REF!</v>
      </c>
      <c r="P179" s="317" t="e">
        <f>'[4]кар'!P173+'[4]о-ю'!P173+'[4]у-ю'!P173+'[4]синг'!P173+'[4]сент'!P173+'[4]чеу'!P173+'[4]шк-с'!P173+'[4]лем'!P173+'[4]к-ях'!P173+'[4]с1'!P173+'[4]с2'!P173</f>
        <v>#REF!</v>
      </c>
      <c r="Q179" s="317" t="e">
        <f>'[4]кар'!Q173+'[4]о-ю'!Q173+'[4]у-ю'!Q173+'[4]синг'!Q173+'[4]сент'!Q173+'[4]чеу'!Q173+'[4]шк-с'!Q173+'[4]лем'!Q173+'[4]к-ях'!Q173+'[4]с1'!Q173+'[4]с2'!Q173</f>
        <v>#REF!</v>
      </c>
      <c r="R179" s="195" t="e">
        <f t="shared" si="11"/>
        <v>#REF!</v>
      </c>
      <c r="S179" s="336"/>
      <c r="T179" s="336"/>
      <c r="U179" s="336"/>
      <c r="V179" s="336"/>
      <c r="W179" s="336"/>
      <c r="X179" s="336"/>
    </row>
    <row r="180" spans="1:24" s="327" customFormat="1" ht="28.5" customHeight="1">
      <c r="A180" s="338">
        <v>7</v>
      </c>
      <c r="B180" s="339" t="s">
        <v>451</v>
      </c>
      <c r="C180" s="195"/>
      <c r="D180" s="195"/>
      <c r="E180" s="317"/>
      <c r="F180" s="317"/>
      <c r="G180" s="317"/>
      <c r="H180" s="317"/>
      <c r="I180" s="317"/>
      <c r="J180" s="325">
        <f t="shared" si="10"/>
        <v>0</v>
      </c>
      <c r="K180" s="317"/>
      <c r="L180" s="317"/>
      <c r="M180" s="317"/>
      <c r="N180" s="317"/>
      <c r="O180" s="317"/>
      <c r="P180" s="317"/>
      <c r="Q180" s="317"/>
      <c r="R180" s="195">
        <f t="shared" si="11"/>
        <v>0</v>
      </c>
      <c r="S180" s="326"/>
      <c r="T180" s="326"/>
      <c r="U180" s="326"/>
      <c r="V180" s="326"/>
      <c r="W180" s="326"/>
      <c r="X180" s="326"/>
    </row>
    <row r="181" spans="1:24" s="327" customFormat="1" ht="22.5" customHeight="1">
      <c r="A181" s="338">
        <v>8</v>
      </c>
      <c r="B181" s="339" t="s">
        <v>452</v>
      </c>
      <c r="C181" s="195"/>
      <c r="D181" s="195"/>
      <c r="E181" s="317"/>
      <c r="F181" s="317"/>
      <c r="G181" s="317"/>
      <c r="H181" s="317"/>
      <c r="I181" s="317"/>
      <c r="J181" s="325">
        <f t="shared" si="10"/>
        <v>0</v>
      </c>
      <c r="K181" s="317"/>
      <c r="L181" s="317"/>
      <c r="M181" s="317"/>
      <c r="N181" s="317"/>
      <c r="O181" s="317"/>
      <c r="P181" s="317"/>
      <c r="Q181" s="317"/>
      <c r="R181" s="195">
        <f t="shared" si="11"/>
        <v>0</v>
      </c>
      <c r="S181" s="326"/>
      <c r="T181" s="326"/>
      <c r="U181" s="326"/>
      <c r="V181" s="326"/>
      <c r="W181" s="326"/>
      <c r="X181" s="326"/>
    </row>
    <row r="182" spans="1:24" s="327" customFormat="1" ht="22.5" customHeight="1">
      <c r="A182" s="338">
        <v>9</v>
      </c>
      <c r="B182" s="339" t="s">
        <v>453</v>
      </c>
      <c r="C182" s="195"/>
      <c r="D182" s="195"/>
      <c r="E182" s="317"/>
      <c r="F182" s="317"/>
      <c r="G182" s="317"/>
      <c r="H182" s="317"/>
      <c r="I182" s="317"/>
      <c r="J182" s="325">
        <f>(F182*2+G182)/3</f>
        <v>0</v>
      </c>
      <c r="K182" s="317"/>
      <c r="L182" s="317"/>
      <c r="M182" s="317"/>
      <c r="N182" s="317"/>
      <c r="O182" s="317"/>
      <c r="P182" s="317"/>
      <c r="Q182" s="317"/>
      <c r="R182" s="195">
        <f t="shared" si="11"/>
        <v>0</v>
      </c>
      <c r="S182" s="326"/>
      <c r="T182" s="326"/>
      <c r="U182" s="326"/>
      <c r="V182" s="326"/>
      <c r="W182" s="326"/>
      <c r="X182" s="326"/>
    </row>
    <row r="185" ht="12.75">
      <c r="B185" s="344" t="s">
        <v>521</v>
      </c>
    </row>
    <row r="186" ht="12.75">
      <c r="B186" s="344" t="s">
        <v>522</v>
      </c>
    </row>
  </sheetData>
  <sheetProtection/>
  <mergeCells count="17">
    <mergeCell ref="B8:J8"/>
    <mergeCell ref="I1:J1"/>
    <mergeCell ref="A3:J3"/>
    <mergeCell ref="A4:J4"/>
    <mergeCell ref="A5:A6"/>
    <mergeCell ref="B5:B6"/>
    <mergeCell ref="C5:C6"/>
    <mergeCell ref="D5:D6"/>
    <mergeCell ref="E5:G5"/>
    <mergeCell ref="J5:J6"/>
    <mergeCell ref="A149:A173"/>
    <mergeCell ref="A12:A34"/>
    <mergeCell ref="A36:A59"/>
    <mergeCell ref="A61:A84"/>
    <mergeCell ref="B94:J94"/>
    <mergeCell ref="A98:A121"/>
    <mergeCell ref="A123:A147"/>
  </mergeCells>
  <printOptions/>
  <pageMargins left="0.7" right="0.7" top="0.75" bottom="0.75" header="0.3" footer="0.3"/>
  <pageSetup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E36"/>
  <sheetViews>
    <sheetView view="pageBreakPreview" zoomScaleSheetLayoutView="100" zoomScalePageLayoutView="0" workbookViewId="0" topLeftCell="A1">
      <selection activeCell="A11" sqref="A11:O11"/>
    </sheetView>
  </sheetViews>
  <sheetFormatPr defaultColWidth="9.00390625" defaultRowHeight="12.75"/>
  <cols>
    <col min="1" max="1" width="13.875" style="0" customWidth="1"/>
    <col min="2" max="2" width="14.875" style="0" customWidth="1"/>
    <col min="3" max="3" width="13.625" style="0" customWidth="1"/>
    <col min="4" max="6" width="13.125" style="0" customWidth="1"/>
    <col min="7" max="7" width="9.25390625" style="0" customWidth="1"/>
    <col min="8" max="8" width="6.875" style="0" customWidth="1"/>
    <col min="9" max="9" width="6.375" style="0" customWidth="1"/>
    <col min="10" max="11" width="10.75390625" style="0" customWidth="1"/>
    <col min="12" max="12" width="10.00390625" style="0" customWidth="1"/>
    <col min="13" max="13" width="10.375" style="0" customWidth="1"/>
    <col min="14" max="14" width="9.625" style="0" customWidth="1"/>
    <col min="17" max="17" width="12.00390625" style="0" bestFit="1" customWidth="1"/>
    <col min="18" max="18" width="10.75390625" style="0" customWidth="1"/>
    <col min="19" max="19" width="12.125" style="0" customWidth="1"/>
    <col min="20" max="20" width="13.25390625" style="0" customWidth="1"/>
    <col min="21" max="21" width="11.00390625" style="0" customWidth="1"/>
    <col min="22" max="22" width="10.875" style="0" customWidth="1"/>
    <col min="23" max="23" width="10.25390625" style="0" customWidth="1"/>
    <col min="24" max="24" width="12.00390625" style="0" customWidth="1"/>
    <col min="25" max="25" width="10.00390625" style="0" customWidth="1"/>
    <col min="26" max="26" width="8.00390625" style="0" customWidth="1"/>
    <col min="27" max="27" width="8.75390625" style="0" customWidth="1"/>
    <col min="28" max="28" width="9.25390625" style="0" customWidth="1"/>
    <col min="29" max="29" width="9.875" style="0" customWidth="1"/>
    <col min="30" max="30" width="8.875" style="0" customWidth="1"/>
  </cols>
  <sheetData>
    <row r="1" spans="1:24" ht="16.5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R1" s="732" t="s">
        <v>236</v>
      </c>
      <c r="S1" s="733"/>
      <c r="T1" s="734"/>
      <c r="U1" s="732" t="s">
        <v>239</v>
      </c>
      <c r="V1" s="733"/>
      <c r="W1" s="734"/>
      <c r="X1" s="117"/>
    </row>
    <row r="2" spans="1:31" ht="16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R2" s="112">
        <f>J8+3о!J8+4о!J8+5о!J8</f>
        <v>178</v>
      </c>
      <c r="S2" s="112">
        <f>K8+3о!K8+4о!K8+5о!K8</f>
        <v>181</v>
      </c>
      <c r="T2" s="112">
        <f>L8+3о!L8+4о!L8+5о!L8</f>
        <v>165</v>
      </c>
      <c r="U2" s="69">
        <f>3о!U2</f>
        <v>0</v>
      </c>
      <c r="V2" s="69">
        <f>3о!V2</f>
        <v>0</v>
      </c>
      <c r="W2" s="69" t="e">
        <f>3о!#REF!</f>
        <v>#REF!</v>
      </c>
      <c r="X2" s="117"/>
      <c r="AC2" s="116"/>
      <c r="AD2" s="69"/>
      <c r="AE2" s="69"/>
    </row>
    <row r="3" spans="1:21" ht="47.25" customHeight="1">
      <c r="A3" s="705" t="s">
        <v>3</v>
      </c>
      <c r="B3" s="708" t="s">
        <v>25</v>
      </c>
      <c r="C3" s="709"/>
      <c r="D3" s="710"/>
      <c r="E3" s="708" t="s">
        <v>26</v>
      </c>
      <c r="F3" s="710"/>
      <c r="G3" s="721" t="s">
        <v>24</v>
      </c>
      <c r="H3" s="721"/>
      <c r="I3" s="721"/>
      <c r="J3" s="698" t="s">
        <v>154</v>
      </c>
      <c r="K3" s="699"/>
      <c r="L3" s="700"/>
      <c r="M3" s="703" t="s">
        <v>64</v>
      </c>
      <c r="N3" s="767"/>
      <c r="O3" s="704"/>
      <c r="P3" s="737" t="s">
        <v>531</v>
      </c>
      <c r="Q3" s="738"/>
      <c r="R3" s="314">
        <f>R2-J8</f>
        <v>178</v>
      </c>
      <c r="S3" s="314">
        <f>S2-K8</f>
        <v>181</v>
      </c>
      <c r="T3" s="314">
        <f>T2-L8</f>
        <v>165</v>
      </c>
      <c r="U3" s="191" t="s">
        <v>373</v>
      </c>
    </row>
    <row r="4" spans="1:31" ht="49.5" customHeight="1">
      <c r="A4" s="706"/>
      <c r="B4" s="711"/>
      <c r="C4" s="712"/>
      <c r="D4" s="713"/>
      <c r="E4" s="711"/>
      <c r="F4" s="713"/>
      <c r="G4" s="765" t="s">
        <v>4</v>
      </c>
      <c r="H4" s="765" t="s">
        <v>359</v>
      </c>
      <c r="I4" s="765"/>
      <c r="J4" s="8" t="s">
        <v>527</v>
      </c>
      <c r="K4" s="8" t="s">
        <v>581</v>
      </c>
      <c r="L4" s="8" t="s">
        <v>587</v>
      </c>
      <c r="M4" s="8" t="s">
        <v>527</v>
      </c>
      <c r="N4" s="8" t="s">
        <v>581</v>
      </c>
      <c r="O4" s="8" t="s">
        <v>587</v>
      </c>
      <c r="P4" s="739"/>
      <c r="Q4" s="740"/>
      <c r="R4" s="762"/>
      <c r="S4" s="762"/>
      <c r="T4" s="762"/>
      <c r="U4" s="379"/>
      <c r="V4" s="379"/>
      <c r="X4" s="758"/>
      <c r="Y4" s="758"/>
      <c r="Z4" s="758"/>
      <c r="AA4" s="759"/>
      <c r="AB4" s="759"/>
      <c r="AC4" s="759"/>
      <c r="AD4" s="41"/>
      <c r="AE4" s="41"/>
    </row>
    <row r="5" spans="1:31" ht="39.75" customHeight="1">
      <c r="A5" s="706"/>
      <c r="B5" s="714"/>
      <c r="C5" s="715"/>
      <c r="D5" s="716"/>
      <c r="E5" s="714"/>
      <c r="F5" s="716"/>
      <c r="G5" s="765"/>
      <c r="H5" s="765"/>
      <c r="I5" s="765"/>
      <c r="J5" s="705" t="s">
        <v>21</v>
      </c>
      <c r="K5" s="705" t="s">
        <v>6</v>
      </c>
      <c r="L5" s="705" t="s">
        <v>7</v>
      </c>
      <c r="M5" s="705" t="s">
        <v>21</v>
      </c>
      <c r="N5" s="705" t="s">
        <v>6</v>
      </c>
      <c r="O5" s="705" t="s">
        <v>7</v>
      </c>
      <c r="P5" s="705" t="s">
        <v>532</v>
      </c>
      <c r="Q5" s="737" t="s">
        <v>533</v>
      </c>
      <c r="R5" s="361"/>
      <c r="S5" s="361"/>
      <c r="T5" s="361"/>
      <c r="U5" s="379"/>
      <c r="V5" s="379"/>
      <c r="X5" s="361"/>
      <c r="Y5" s="361"/>
      <c r="Z5" s="361"/>
      <c r="AA5" s="759"/>
      <c r="AB5" s="759"/>
      <c r="AC5" s="759"/>
      <c r="AD5" s="41"/>
      <c r="AE5" s="41"/>
    </row>
    <row r="6" spans="1:31" ht="38.25">
      <c r="A6" s="707"/>
      <c r="B6" s="179" t="s">
        <v>5</v>
      </c>
      <c r="C6" s="179" t="s">
        <v>5</v>
      </c>
      <c r="D6" s="179" t="s">
        <v>5</v>
      </c>
      <c r="E6" s="395" t="s">
        <v>5</v>
      </c>
      <c r="F6" s="179" t="s">
        <v>5</v>
      </c>
      <c r="G6" s="765"/>
      <c r="H6" s="179" t="s">
        <v>13</v>
      </c>
      <c r="I6" s="8" t="s">
        <v>360</v>
      </c>
      <c r="J6" s="707"/>
      <c r="K6" s="707"/>
      <c r="L6" s="707"/>
      <c r="M6" s="707"/>
      <c r="N6" s="707"/>
      <c r="O6" s="707"/>
      <c r="P6" s="707"/>
      <c r="Q6" s="741"/>
      <c r="R6" s="486"/>
      <c r="S6" s="486"/>
      <c r="T6" s="486"/>
      <c r="U6" s="379"/>
      <c r="V6" s="379"/>
      <c r="X6" s="362"/>
      <c r="Y6" s="362"/>
      <c r="Z6" s="362"/>
      <c r="AA6" s="759"/>
      <c r="AB6" s="759"/>
      <c r="AC6" s="759"/>
      <c r="AD6" s="41"/>
      <c r="AE6" s="41"/>
    </row>
    <row r="7" spans="1:31" ht="12.7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763" t="s">
        <v>501</v>
      </c>
      <c r="S7" s="735"/>
      <c r="T7" s="736"/>
      <c r="U7" s="742"/>
      <c r="V7" s="743"/>
      <c r="X7" s="364"/>
      <c r="Y7" s="364"/>
      <c r="Z7" s="364"/>
      <c r="AA7" s="375"/>
      <c r="AB7" s="375"/>
      <c r="AC7" s="375"/>
      <c r="AD7" s="366"/>
      <c r="AE7" s="41"/>
    </row>
    <row r="8" spans="1:31" s="32" customFormat="1" ht="12.75" customHeight="1">
      <c r="A8" s="11"/>
      <c r="B8" s="39"/>
      <c r="C8" s="39"/>
      <c r="D8" s="34" t="s">
        <v>83</v>
      </c>
      <c r="E8" s="33"/>
      <c r="F8" s="33"/>
      <c r="G8" s="74"/>
      <c r="H8" s="39"/>
      <c r="I8" s="39"/>
      <c r="J8" s="404">
        <f>J9+J10</f>
        <v>0</v>
      </c>
      <c r="K8" s="404">
        <f>K9+K10</f>
        <v>0</v>
      </c>
      <c r="L8" s="404">
        <f>L9+L10</f>
        <v>0</v>
      </c>
      <c r="M8" s="114">
        <f>M9</f>
        <v>0</v>
      </c>
      <c r="N8" s="114">
        <f>N9</f>
        <v>0</v>
      </c>
      <c r="O8" s="114">
        <f>O9</f>
        <v>0</v>
      </c>
      <c r="P8" s="65"/>
      <c r="Q8" s="65"/>
      <c r="R8" s="764"/>
      <c r="S8" s="160">
        <v>2020</v>
      </c>
      <c r="T8" s="160">
        <v>2021</v>
      </c>
      <c r="U8" s="377">
        <v>2022</v>
      </c>
      <c r="V8" s="117"/>
      <c r="X8" s="364"/>
      <c r="Y8" s="364"/>
      <c r="Z8" s="364"/>
      <c r="AA8" s="365"/>
      <c r="AB8" s="365"/>
      <c r="AC8" s="365"/>
      <c r="AD8" s="369"/>
      <c r="AE8" s="137"/>
    </row>
    <row r="9" spans="1:31" ht="44.25" customHeight="1">
      <c r="A9" s="17" t="s">
        <v>588</v>
      </c>
      <c r="B9" s="705" t="s">
        <v>267</v>
      </c>
      <c r="C9" s="8" t="s">
        <v>39</v>
      </c>
      <c r="D9" s="8" t="s">
        <v>590</v>
      </c>
      <c r="E9" s="8" t="s">
        <v>39</v>
      </c>
      <c r="F9" s="180" t="s">
        <v>186</v>
      </c>
      <c r="G9" s="181" t="s">
        <v>361</v>
      </c>
      <c r="H9" s="8" t="s">
        <v>195</v>
      </c>
      <c r="I9" s="8">
        <v>792</v>
      </c>
      <c r="J9" s="557">
        <v>0</v>
      </c>
      <c r="K9" s="566">
        <v>0</v>
      </c>
      <c r="L9" s="566">
        <v>0</v>
      </c>
      <c r="M9" s="65">
        <v>0</v>
      </c>
      <c r="N9" s="65">
        <f>M9</f>
        <v>0</v>
      </c>
      <c r="O9" s="65">
        <f>N9</f>
        <v>0</v>
      </c>
      <c r="P9" s="65">
        <v>5</v>
      </c>
      <c r="Q9" s="65">
        <v>1</v>
      </c>
      <c r="R9" s="75">
        <f>'нормативы по ступеням'!D85</f>
        <v>270354</v>
      </c>
      <c r="S9" s="97">
        <f aca="true" t="shared" si="0" ref="S9:U10">J9*M9</f>
        <v>0</v>
      </c>
      <c r="T9" s="97">
        <f t="shared" si="0"/>
        <v>0</v>
      </c>
      <c r="U9" s="97">
        <f t="shared" si="0"/>
        <v>0</v>
      </c>
      <c r="V9" s="487"/>
      <c r="X9" s="367"/>
      <c r="Y9" s="367"/>
      <c r="Z9" s="367"/>
      <c r="AA9" s="368"/>
      <c r="AB9" s="368"/>
      <c r="AC9" s="368"/>
      <c r="AD9" s="369"/>
      <c r="AE9" s="41"/>
    </row>
    <row r="10" spans="1:31" ht="48.75" customHeight="1">
      <c r="A10" s="17" t="s">
        <v>589</v>
      </c>
      <c r="B10" s="707"/>
      <c r="C10" s="8" t="s">
        <v>39</v>
      </c>
      <c r="D10" s="8" t="s">
        <v>188</v>
      </c>
      <c r="E10" s="8" t="s">
        <v>39</v>
      </c>
      <c r="F10" s="180" t="s">
        <v>186</v>
      </c>
      <c r="G10" s="181" t="s">
        <v>361</v>
      </c>
      <c r="H10" s="8" t="s">
        <v>195</v>
      </c>
      <c r="I10" s="8">
        <v>792</v>
      </c>
      <c r="J10" s="557">
        <v>0</v>
      </c>
      <c r="K10" s="566">
        <v>0</v>
      </c>
      <c r="L10" s="566">
        <v>0</v>
      </c>
      <c r="M10" s="65">
        <v>0</v>
      </c>
      <c r="N10" s="65">
        <f>M10</f>
        <v>0</v>
      </c>
      <c r="O10" s="65">
        <f>N10</f>
        <v>0</v>
      </c>
      <c r="P10" s="65">
        <v>5</v>
      </c>
      <c r="Q10" s="65">
        <v>1</v>
      </c>
      <c r="R10" s="489">
        <f>R9</f>
        <v>270354</v>
      </c>
      <c r="S10" s="97">
        <f t="shared" si="0"/>
        <v>0</v>
      </c>
      <c r="T10" s="97">
        <f t="shared" si="0"/>
        <v>0</v>
      </c>
      <c r="U10" s="97">
        <f t="shared" si="0"/>
        <v>0</v>
      </c>
      <c r="V10" s="488"/>
      <c r="X10" s="367"/>
      <c r="Y10" s="367"/>
      <c r="Z10" s="367"/>
      <c r="AA10" s="368"/>
      <c r="AB10" s="368"/>
      <c r="AC10" s="368"/>
      <c r="AD10" s="369"/>
      <c r="AE10" s="41"/>
    </row>
    <row r="11" spans="1:31" ht="35.25" customHeight="1">
      <c r="A11" s="761" t="s">
        <v>67</v>
      </c>
      <c r="B11" s="761"/>
      <c r="C11" s="761"/>
      <c r="D11" s="761"/>
      <c r="E11" s="761"/>
      <c r="F11" s="761"/>
      <c r="G11" s="761"/>
      <c r="H11" s="761"/>
      <c r="I11" s="761"/>
      <c r="J11" s="761"/>
      <c r="K11" s="761"/>
      <c r="L11" s="761"/>
      <c r="M11" s="761"/>
      <c r="N11" s="761"/>
      <c r="O11" s="761"/>
      <c r="P11" s="23"/>
      <c r="Q11" s="23"/>
      <c r="R11" s="41"/>
      <c r="S11" s="491"/>
      <c r="T11" s="41"/>
      <c r="U11" s="492"/>
      <c r="V11" s="41"/>
      <c r="X11" s="41"/>
      <c r="Y11" s="41"/>
      <c r="Z11" s="41"/>
      <c r="AA11" s="41"/>
      <c r="AB11" s="41"/>
      <c r="AC11" s="41"/>
      <c r="AD11" s="371"/>
      <c r="AE11" s="41"/>
    </row>
    <row r="12" spans="18:31" ht="12.75">
      <c r="R12" s="493"/>
      <c r="S12" s="494"/>
      <c r="T12" s="368"/>
      <c r="U12" s="371"/>
      <c r="V12" s="495"/>
      <c r="X12" s="41"/>
      <c r="Y12" s="41"/>
      <c r="Z12" s="41"/>
      <c r="AA12" s="41"/>
      <c r="AB12" s="41"/>
      <c r="AC12" s="41"/>
      <c r="AD12" s="41"/>
      <c r="AE12" s="41"/>
    </row>
    <row r="13" spans="1:22" ht="26.25" customHeight="1">
      <c r="A13" s="766" t="s">
        <v>196</v>
      </c>
      <c r="B13" s="766"/>
      <c r="C13" s="766"/>
      <c r="D13" s="766"/>
      <c r="E13" s="766"/>
      <c r="F13" s="766"/>
      <c r="G13" s="766"/>
      <c r="H13" s="766"/>
      <c r="I13" s="766"/>
      <c r="J13" s="766"/>
      <c r="K13" s="766"/>
      <c r="L13" s="766"/>
      <c r="M13" s="766"/>
      <c r="N13" s="766"/>
      <c r="O13" s="766"/>
      <c r="P13" s="351"/>
      <c r="Q13" s="351"/>
      <c r="R13" s="757"/>
      <c r="S13" s="757"/>
      <c r="T13" s="757"/>
      <c r="U13" s="41"/>
      <c r="V13" s="41"/>
    </row>
    <row r="14" spans="18:22" ht="12.75">
      <c r="R14" s="309"/>
      <c r="S14" s="309"/>
      <c r="T14" s="309"/>
      <c r="U14" s="41"/>
      <c r="V14" s="41"/>
    </row>
    <row r="15" spans="1:22" ht="12.75" customHeight="1">
      <c r="A15" s="714" t="s">
        <v>14</v>
      </c>
      <c r="B15" s="715"/>
      <c r="C15" s="715"/>
      <c r="D15" s="715"/>
      <c r="E15" s="715"/>
      <c r="F15" s="715"/>
      <c r="G15" s="715"/>
      <c r="H15" s="715"/>
      <c r="I15" s="715"/>
      <c r="J15" s="715"/>
      <c r="K15" s="715"/>
      <c r="L15" s="715"/>
      <c r="M15" s="715"/>
      <c r="N15" s="715"/>
      <c r="O15" s="715"/>
      <c r="P15" s="350"/>
      <c r="Q15" s="350"/>
      <c r="R15" s="309"/>
      <c r="S15" s="309"/>
      <c r="T15" s="309"/>
      <c r="U15" s="41"/>
      <c r="V15" s="41"/>
    </row>
    <row r="16" spans="1:22" s="138" customFormat="1" ht="21" customHeight="1">
      <c r="A16" s="181" t="s">
        <v>9</v>
      </c>
      <c r="B16" s="181" t="s">
        <v>10</v>
      </c>
      <c r="C16" s="181" t="s">
        <v>11</v>
      </c>
      <c r="D16" s="181" t="s">
        <v>12</v>
      </c>
      <c r="E16" s="744" t="s">
        <v>13</v>
      </c>
      <c r="F16" s="745"/>
      <c r="G16" s="745"/>
      <c r="H16" s="745"/>
      <c r="I16" s="745"/>
      <c r="J16" s="745"/>
      <c r="K16" s="745"/>
      <c r="L16" s="745"/>
      <c r="M16" s="745"/>
      <c r="N16" s="745"/>
      <c r="O16" s="746"/>
      <c r="P16" s="376"/>
      <c r="Q16" s="376"/>
      <c r="R16" s="496"/>
      <c r="S16" s="496"/>
      <c r="T16" s="496"/>
      <c r="U16" s="387"/>
      <c r="V16" s="387"/>
    </row>
    <row r="17" spans="1:22" s="164" customFormat="1" ht="12.75" customHeight="1">
      <c r="A17" s="183">
        <v>1</v>
      </c>
      <c r="B17" s="183">
        <v>2</v>
      </c>
      <c r="C17" s="183">
        <v>3</v>
      </c>
      <c r="D17" s="183">
        <v>4</v>
      </c>
      <c r="E17" s="747">
        <v>5</v>
      </c>
      <c r="F17" s="748"/>
      <c r="G17" s="748"/>
      <c r="H17" s="748"/>
      <c r="I17" s="748"/>
      <c r="J17" s="748"/>
      <c r="K17" s="748"/>
      <c r="L17" s="748"/>
      <c r="M17" s="748"/>
      <c r="N17" s="748"/>
      <c r="O17" s="749"/>
      <c r="P17" s="357"/>
      <c r="Q17" s="357"/>
      <c r="R17" s="497"/>
      <c r="S17" s="497"/>
      <c r="T17" s="497"/>
      <c r="U17" s="497"/>
      <c r="V17" s="497"/>
    </row>
    <row r="18" spans="1:22" s="76" customFormat="1" ht="56.25" customHeight="1">
      <c r="A18" s="180" t="s">
        <v>28</v>
      </c>
      <c r="B18" s="180" t="s">
        <v>29</v>
      </c>
      <c r="C18" s="180" t="s">
        <v>197</v>
      </c>
      <c r="D18" s="180" t="s">
        <v>198</v>
      </c>
      <c r="E18" s="750" t="s">
        <v>199</v>
      </c>
      <c r="F18" s="751"/>
      <c r="G18" s="751"/>
      <c r="H18" s="751"/>
      <c r="I18" s="751"/>
      <c r="J18" s="751"/>
      <c r="K18" s="751"/>
      <c r="L18" s="751"/>
      <c r="M18" s="751"/>
      <c r="N18" s="751"/>
      <c r="O18" s="752"/>
      <c r="P18" s="347"/>
      <c r="Q18" s="347"/>
      <c r="R18" s="498"/>
      <c r="S18" s="498"/>
      <c r="T18" s="498"/>
      <c r="U18" s="498"/>
      <c r="V18" s="498"/>
    </row>
    <row r="19" spans="1:6" ht="12.75">
      <c r="A19" s="178"/>
      <c r="B19" s="178"/>
      <c r="C19" s="31"/>
      <c r="D19" s="31"/>
      <c r="E19" s="31"/>
      <c r="F19" s="31"/>
    </row>
    <row r="20" ht="16.5">
      <c r="A20" s="2" t="s">
        <v>69</v>
      </c>
    </row>
    <row r="21" ht="24" customHeight="1">
      <c r="A21" s="2" t="s">
        <v>70</v>
      </c>
    </row>
    <row r="22" spans="1:17" ht="14.25" customHeight="1">
      <c r="A22" s="753" t="s">
        <v>340</v>
      </c>
      <c r="B22" s="753"/>
      <c r="C22" s="753"/>
      <c r="D22" s="753"/>
      <c r="E22" s="753"/>
      <c r="F22" s="753"/>
      <c r="G22" s="753"/>
      <c r="H22" s="753"/>
      <c r="I22" s="753"/>
      <c r="J22" s="753"/>
      <c r="K22" s="753"/>
      <c r="L22" s="753"/>
      <c r="M22" s="753"/>
      <c r="N22" s="753"/>
      <c r="O22" s="753"/>
      <c r="P22" s="345"/>
      <c r="Q22" s="345"/>
    </row>
    <row r="23" spans="1:17" s="184" customFormat="1" ht="15.75" customHeight="1">
      <c r="A23" s="753" t="s">
        <v>362</v>
      </c>
      <c r="B23" s="753"/>
      <c r="C23" s="753"/>
      <c r="D23" s="753"/>
      <c r="E23" s="75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P23" s="345"/>
      <c r="Q23" s="345"/>
    </row>
    <row r="24" spans="1:17" ht="15" customHeight="1">
      <c r="A24" s="768" t="s">
        <v>524</v>
      </c>
      <c r="B24" s="768"/>
      <c r="C24" s="768"/>
      <c r="D24" s="768"/>
      <c r="E24" s="768"/>
      <c r="F24" s="768"/>
      <c r="G24" s="768"/>
      <c r="H24" s="768"/>
      <c r="I24" s="768"/>
      <c r="J24" s="768"/>
      <c r="K24" s="768"/>
      <c r="L24" s="768"/>
      <c r="M24" s="768"/>
      <c r="N24" s="768"/>
      <c r="O24" s="768"/>
      <c r="P24" s="346"/>
      <c r="Q24" s="346"/>
    </row>
    <row r="25" spans="1:17" ht="70.5" customHeight="1">
      <c r="A25" s="760" t="s">
        <v>363</v>
      </c>
      <c r="B25" s="760"/>
      <c r="C25" s="760"/>
      <c r="D25" s="760"/>
      <c r="E25" s="760"/>
      <c r="F25" s="760"/>
      <c r="G25" s="760"/>
      <c r="H25" s="760"/>
      <c r="I25" s="760"/>
      <c r="J25" s="760"/>
      <c r="K25" s="760"/>
      <c r="L25" s="760"/>
      <c r="M25" s="760"/>
      <c r="N25" s="760"/>
      <c r="O25" s="760"/>
      <c r="P25" s="111"/>
      <c r="Q25" s="111"/>
    </row>
    <row r="26" spans="1:17" s="15" customFormat="1" ht="25.5" customHeight="1">
      <c r="A26" s="760" t="s">
        <v>336</v>
      </c>
      <c r="B26" s="760"/>
      <c r="C26" s="760"/>
      <c r="D26" s="760"/>
      <c r="E26" s="760"/>
      <c r="F26" s="760"/>
      <c r="G26" s="760"/>
      <c r="H26" s="760"/>
      <c r="I26" s="760"/>
      <c r="J26" s="760"/>
      <c r="K26" s="760"/>
      <c r="L26" s="760"/>
      <c r="M26" s="760"/>
      <c r="N26" s="760"/>
      <c r="O26" s="760"/>
      <c r="P26" s="111"/>
      <c r="Q26" s="111"/>
    </row>
    <row r="27" spans="1:17" s="138" customFormat="1" ht="28.5" customHeight="1">
      <c r="A27" s="769" t="s">
        <v>601</v>
      </c>
      <c r="B27" s="769"/>
      <c r="C27" s="769"/>
      <c r="D27" s="769"/>
      <c r="E27" s="769"/>
      <c r="F27" s="769"/>
      <c r="G27" s="769"/>
      <c r="H27" s="769"/>
      <c r="I27" s="769"/>
      <c r="J27" s="769"/>
      <c r="K27" s="769"/>
      <c r="L27" s="769"/>
      <c r="M27" s="769"/>
      <c r="N27" s="769"/>
      <c r="O27" s="769"/>
      <c r="P27" s="570"/>
      <c r="Q27" s="570"/>
    </row>
    <row r="28" spans="1:17" ht="15" customHeight="1">
      <c r="A28" s="760" t="s">
        <v>72</v>
      </c>
      <c r="B28" s="760"/>
      <c r="C28" s="760"/>
      <c r="D28" s="760"/>
      <c r="E28" s="760"/>
      <c r="F28" s="760"/>
      <c r="G28" s="760"/>
      <c r="H28" s="760"/>
      <c r="I28" s="760"/>
      <c r="J28" s="760"/>
      <c r="K28" s="760"/>
      <c r="L28" s="760"/>
      <c r="M28" s="760"/>
      <c r="N28" s="760"/>
      <c r="O28" s="760"/>
      <c r="P28" s="111"/>
      <c r="Q28" s="111"/>
    </row>
    <row r="29" spans="1:14" ht="24" customHeight="1">
      <c r="A29" s="770"/>
      <c r="B29" s="770"/>
      <c r="C29" s="770"/>
      <c r="D29" s="770"/>
      <c r="E29" s="770"/>
      <c r="F29" s="770"/>
      <c r="G29" s="770"/>
      <c r="H29" s="770"/>
      <c r="I29" s="770"/>
      <c r="J29" s="770"/>
      <c r="K29" s="770"/>
      <c r="L29" s="770"/>
      <c r="M29" s="770"/>
      <c r="N29" s="770"/>
    </row>
    <row r="30" ht="18.75">
      <c r="A30" s="5" t="s">
        <v>73</v>
      </c>
    </row>
    <row r="31" ht="15.75">
      <c r="A31" s="29"/>
    </row>
    <row r="32" spans="1:17" ht="27" customHeight="1">
      <c r="A32" s="698" t="s">
        <v>15</v>
      </c>
      <c r="B32" s="699"/>
      <c r="C32" s="699"/>
      <c r="D32" s="700"/>
      <c r="E32" s="698" t="s">
        <v>74</v>
      </c>
      <c r="F32" s="699"/>
      <c r="G32" s="699"/>
      <c r="H32" s="699"/>
      <c r="I32" s="699"/>
      <c r="J32" s="699"/>
      <c r="K32" s="699"/>
      <c r="L32" s="700"/>
      <c r="M32" s="698" t="s">
        <v>16</v>
      </c>
      <c r="N32" s="699"/>
      <c r="O32" s="700"/>
      <c r="P32" s="24"/>
      <c r="Q32" s="24"/>
    </row>
    <row r="33" spans="1:17" s="15" customFormat="1" ht="12.75" customHeight="1">
      <c r="A33" s="754">
        <v>1</v>
      </c>
      <c r="B33" s="755"/>
      <c r="C33" s="755"/>
      <c r="D33" s="756"/>
      <c r="E33" s="754">
        <v>2</v>
      </c>
      <c r="F33" s="755"/>
      <c r="G33" s="755"/>
      <c r="H33" s="755"/>
      <c r="I33" s="755"/>
      <c r="J33" s="755"/>
      <c r="K33" s="755"/>
      <c r="L33" s="756"/>
      <c r="M33" s="754">
        <v>3</v>
      </c>
      <c r="N33" s="755"/>
      <c r="O33" s="756"/>
      <c r="P33" s="355"/>
      <c r="Q33" s="355"/>
    </row>
    <row r="34" spans="1:17" ht="57" customHeight="1">
      <c r="A34" s="698" t="s">
        <v>30</v>
      </c>
      <c r="B34" s="699"/>
      <c r="C34" s="699"/>
      <c r="D34" s="700"/>
      <c r="E34" s="698" t="s">
        <v>31</v>
      </c>
      <c r="F34" s="699"/>
      <c r="G34" s="699"/>
      <c r="H34" s="699"/>
      <c r="I34" s="699"/>
      <c r="J34" s="699"/>
      <c r="K34" s="699"/>
      <c r="L34" s="700"/>
      <c r="M34" s="698" t="s">
        <v>32</v>
      </c>
      <c r="N34" s="699"/>
      <c r="O34" s="700"/>
      <c r="P34" s="24"/>
      <c r="Q34" s="24"/>
    </row>
    <row r="35" spans="1:17" ht="66" customHeight="1">
      <c r="A35" s="698" t="s">
        <v>327</v>
      </c>
      <c r="B35" s="699"/>
      <c r="C35" s="699"/>
      <c r="D35" s="700"/>
      <c r="E35" s="698" t="s">
        <v>328</v>
      </c>
      <c r="F35" s="699"/>
      <c r="G35" s="699"/>
      <c r="H35" s="699"/>
      <c r="I35" s="699"/>
      <c r="J35" s="699"/>
      <c r="K35" s="699"/>
      <c r="L35" s="700"/>
      <c r="M35" s="698" t="s">
        <v>329</v>
      </c>
      <c r="N35" s="699"/>
      <c r="O35" s="700"/>
      <c r="P35" s="24"/>
      <c r="Q35" s="24"/>
    </row>
    <row r="36" spans="1:17" ht="60" customHeight="1">
      <c r="A36" s="698" t="s">
        <v>330</v>
      </c>
      <c r="B36" s="699"/>
      <c r="C36" s="699"/>
      <c r="D36" s="700"/>
      <c r="E36" s="698" t="s">
        <v>331</v>
      </c>
      <c r="F36" s="699"/>
      <c r="G36" s="699"/>
      <c r="H36" s="699"/>
      <c r="I36" s="699"/>
      <c r="J36" s="699"/>
      <c r="K36" s="699"/>
      <c r="L36" s="700"/>
      <c r="M36" s="698" t="s">
        <v>332</v>
      </c>
      <c r="N36" s="699"/>
      <c r="O36" s="700"/>
      <c r="P36" s="24"/>
      <c r="Q36" s="24"/>
    </row>
  </sheetData>
  <sheetProtection/>
  <mergeCells count="56">
    <mergeCell ref="A33:D33"/>
    <mergeCell ref="M33:O33"/>
    <mergeCell ref="A36:D36"/>
    <mergeCell ref="M36:O36"/>
    <mergeCell ref="A34:D34"/>
    <mergeCell ref="M34:O34"/>
    <mergeCell ref="A35:D35"/>
    <mergeCell ref="M35:O35"/>
    <mergeCell ref="E34:L34"/>
    <mergeCell ref="E35:L35"/>
    <mergeCell ref="A13:O13"/>
    <mergeCell ref="M3:O3"/>
    <mergeCell ref="K5:K6"/>
    <mergeCell ref="A32:D32"/>
    <mergeCell ref="M32:O32"/>
    <mergeCell ref="A24:O24"/>
    <mergeCell ref="A28:O28"/>
    <mergeCell ref="A26:O26"/>
    <mergeCell ref="A27:O27"/>
    <mergeCell ref="A29:N29"/>
    <mergeCell ref="G4:G6"/>
    <mergeCell ref="O5:O6"/>
    <mergeCell ref="L5:L6"/>
    <mergeCell ref="N5:N6"/>
    <mergeCell ref="M5:M6"/>
    <mergeCell ref="B3:D5"/>
    <mergeCell ref="J3:L3"/>
    <mergeCell ref="H4:I5"/>
    <mergeCell ref="G3:I3"/>
    <mergeCell ref="R13:T13"/>
    <mergeCell ref="B9:B10"/>
    <mergeCell ref="A23:O23"/>
    <mergeCell ref="X4:Z4"/>
    <mergeCell ref="AA4:AC6"/>
    <mergeCell ref="A25:O25"/>
    <mergeCell ref="J5:J6"/>
    <mergeCell ref="A11:O11"/>
    <mergeCell ref="R4:T4"/>
    <mergeCell ref="R7:R8"/>
    <mergeCell ref="E36:L36"/>
    <mergeCell ref="E3:F5"/>
    <mergeCell ref="E16:O16"/>
    <mergeCell ref="E17:O17"/>
    <mergeCell ref="E18:O18"/>
    <mergeCell ref="A22:O22"/>
    <mergeCell ref="A15:O15"/>
    <mergeCell ref="A3:A6"/>
    <mergeCell ref="E32:L32"/>
    <mergeCell ref="E33:L33"/>
    <mergeCell ref="U1:W1"/>
    <mergeCell ref="R1:T1"/>
    <mergeCell ref="S7:T7"/>
    <mergeCell ref="P3:Q4"/>
    <mergeCell ref="P5:P6"/>
    <mergeCell ref="Q5:Q6"/>
    <mergeCell ref="U7:V7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20"/>
  <sheetViews>
    <sheetView view="pageBreakPreview" zoomScale="93" zoomScaleSheetLayoutView="93" zoomScalePageLayoutView="0" workbookViewId="0" topLeftCell="A7">
      <selection activeCell="E16" sqref="E16:E17"/>
    </sheetView>
  </sheetViews>
  <sheetFormatPr defaultColWidth="9.00390625" defaultRowHeight="12.75"/>
  <cols>
    <col min="1" max="1" width="13.875" style="0" customWidth="1"/>
    <col min="2" max="2" width="15.625" style="0" customWidth="1"/>
    <col min="3" max="3" width="13.25390625" style="0" customWidth="1"/>
    <col min="4" max="5" width="12.75390625" style="0" customWidth="1"/>
    <col min="6" max="6" width="14.625" style="0" customWidth="1"/>
    <col min="7" max="7" width="28.875" style="0" customWidth="1"/>
    <col min="8" max="8" width="7.875" style="0" customWidth="1"/>
    <col min="9" max="9" width="6.00390625" style="0" customWidth="1"/>
    <col min="10" max="10" width="10.25390625" style="0" customWidth="1"/>
    <col min="11" max="11" width="10.125" style="0" customWidth="1"/>
    <col min="12" max="12" width="10.25390625" style="0" bestFit="1" customWidth="1"/>
    <col min="14" max="14" width="11.25390625" style="138" customWidth="1"/>
  </cols>
  <sheetData>
    <row r="1" spans="1:12" ht="18.75">
      <c r="A1" s="693" t="s">
        <v>84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</row>
    <row r="2" ht="16.5" thickBot="1">
      <c r="A2" s="6"/>
    </row>
    <row r="3" spans="1:12" ht="40.5" customHeight="1" thickBot="1">
      <c r="A3" s="724" t="s">
        <v>204</v>
      </c>
      <c r="B3" s="724"/>
      <c r="C3" s="724"/>
      <c r="D3" s="724"/>
      <c r="E3" s="724"/>
      <c r="F3" s="724"/>
      <c r="G3" s="724"/>
      <c r="H3" s="724"/>
      <c r="I3" s="725" t="s">
        <v>147</v>
      </c>
      <c r="J3" s="726"/>
      <c r="K3" s="727" t="s">
        <v>364</v>
      </c>
      <c r="L3" s="728"/>
    </row>
    <row r="4" spans="1:12" ht="25.5" customHeight="1">
      <c r="A4" s="724" t="s">
        <v>205</v>
      </c>
      <c r="B4" s="724"/>
      <c r="C4" s="724"/>
      <c r="D4" s="724"/>
      <c r="E4" s="724"/>
      <c r="F4" s="724"/>
      <c r="G4" s="724"/>
      <c r="H4" s="724"/>
      <c r="I4" s="62"/>
      <c r="J4" s="62"/>
      <c r="K4" s="62"/>
      <c r="L4" s="62"/>
    </row>
    <row r="5" spans="1:12" ht="26.25" customHeight="1">
      <c r="A5" s="773" t="s">
        <v>152</v>
      </c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</row>
    <row r="6" spans="1:14" s="77" customFormat="1" ht="42" customHeight="1">
      <c r="A6" s="774" t="s">
        <v>365</v>
      </c>
      <c r="B6" s="774"/>
      <c r="C6" s="774"/>
      <c r="D6" s="774"/>
      <c r="E6" s="774"/>
      <c r="F6" s="774"/>
      <c r="G6" s="774"/>
      <c r="H6" s="774"/>
      <c r="I6" s="774"/>
      <c r="J6" s="774"/>
      <c r="K6" s="774"/>
      <c r="L6" s="774"/>
      <c r="N6" s="138"/>
    </row>
    <row r="7" spans="1:14" ht="28.5" customHeight="1">
      <c r="A7" s="705" t="s">
        <v>3</v>
      </c>
      <c r="B7" s="708" t="s">
        <v>25</v>
      </c>
      <c r="C7" s="709"/>
      <c r="D7" s="710"/>
      <c r="E7" s="708" t="s">
        <v>26</v>
      </c>
      <c r="F7" s="710"/>
      <c r="G7" s="708" t="s">
        <v>27</v>
      </c>
      <c r="H7" s="709"/>
      <c r="I7" s="710"/>
      <c r="J7" s="698" t="s">
        <v>54</v>
      </c>
      <c r="K7" s="699"/>
      <c r="L7" s="700"/>
      <c r="M7" s="717" t="s">
        <v>543</v>
      </c>
      <c r="N7" s="718"/>
    </row>
    <row r="8" spans="1:14" ht="23.25" customHeight="1">
      <c r="A8" s="706"/>
      <c r="B8" s="711"/>
      <c r="C8" s="712"/>
      <c r="D8" s="713"/>
      <c r="E8" s="711"/>
      <c r="F8" s="713"/>
      <c r="G8" s="714"/>
      <c r="H8" s="715"/>
      <c r="I8" s="716"/>
      <c r="J8" s="8" t="s">
        <v>527</v>
      </c>
      <c r="K8" s="8" t="s">
        <v>581</v>
      </c>
      <c r="L8" s="8" t="s">
        <v>587</v>
      </c>
      <c r="M8" s="719"/>
      <c r="N8" s="720"/>
    </row>
    <row r="9" spans="1:14" ht="42" customHeight="1">
      <c r="A9" s="706"/>
      <c r="B9" s="714"/>
      <c r="C9" s="715"/>
      <c r="D9" s="716"/>
      <c r="E9" s="714"/>
      <c r="F9" s="716"/>
      <c r="G9" s="701" t="s">
        <v>4</v>
      </c>
      <c r="H9" s="703" t="s">
        <v>149</v>
      </c>
      <c r="I9" s="704"/>
      <c r="J9" s="705" t="s">
        <v>21</v>
      </c>
      <c r="K9" s="705" t="s">
        <v>6</v>
      </c>
      <c r="L9" s="705" t="s">
        <v>7</v>
      </c>
      <c r="M9" s="705" t="s">
        <v>544</v>
      </c>
      <c r="N9" s="771" t="s">
        <v>545</v>
      </c>
    </row>
    <row r="10" spans="1:14" ht="41.25" customHeight="1">
      <c r="A10" s="707"/>
      <c r="B10" s="179" t="s">
        <v>5</v>
      </c>
      <c r="C10" s="179" t="s">
        <v>5</v>
      </c>
      <c r="D10" s="179" t="s">
        <v>5</v>
      </c>
      <c r="E10" s="395" t="s">
        <v>5</v>
      </c>
      <c r="F10" s="179" t="s">
        <v>5</v>
      </c>
      <c r="G10" s="702"/>
      <c r="H10" s="179" t="s">
        <v>13</v>
      </c>
      <c r="I10" s="10" t="s">
        <v>150</v>
      </c>
      <c r="J10" s="707"/>
      <c r="K10" s="707"/>
      <c r="L10" s="707"/>
      <c r="M10" s="707"/>
      <c r="N10" s="772"/>
    </row>
    <row r="11" spans="1:14" s="15" customFormat="1" ht="11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415">
        <v>14</v>
      </c>
    </row>
    <row r="12" spans="1:14" ht="25.5" customHeight="1">
      <c r="A12" s="775" t="s">
        <v>366</v>
      </c>
      <c r="B12" s="705" t="s">
        <v>206</v>
      </c>
      <c r="C12" s="705" t="s">
        <v>264</v>
      </c>
      <c r="D12" s="705" t="s">
        <v>22</v>
      </c>
      <c r="E12" s="705" t="s">
        <v>22</v>
      </c>
      <c r="F12" s="771" t="s">
        <v>186</v>
      </c>
      <c r="G12" s="8" t="s">
        <v>207</v>
      </c>
      <c r="H12" s="8" t="s">
        <v>33</v>
      </c>
      <c r="I12" s="180">
        <v>744</v>
      </c>
      <c r="J12" s="185" t="s">
        <v>208</v>
      </c>
      <c r="K12" s="185" t="s">
        <v>209</v>
      </c>
      <c r="L12" s="8" t="s">
        <v>210</v>
      </c>
      <c r="M12" s="394">
        <v>5</v>
      </c>
      <c r="N12" s="417"/>
    </row>
    <row r="13" spans="1:14" ht="55.5" customHeight="1">
      <c r="A13" s="776"/>
      <c r="B13" s="706"/>
      <c r="C13" s="707"/>
      <c r="D13" s="707"/>
      <c r="E13" s="707"/>
      <c r="F13" s="772"/>
      <c r="G13" s="8" t="s">
        <v>189</v>
      </c>
      <c r="H13" s="185" t="s">
        <v>33</v>
      </c>
      <c r="I13" s="180">
        <v>744</v>
      </c>
      <c r="J13" s="8" t="s">
        <v>212</v>
      </c>
      <c r="K13" s="8" t="s">
        <v>213</v>
      </c>
      <c r="L13" s="8" t="s">
        <v>214</v>
      </c>
      <c r="M13" s="8">
        <v>5</v>
      </c>
      <c r="N13" s="417"/>
    </row>
    <row r="14" spans="1:14" ht="25.5" customHeight="1">
      <c r="A14" s="775" t="s">
        <v>591</v>
      </c>
      <c r="B14" s="706"/>
      <c r="C14" s="705" t="s">
        <v>211</v>
      </c>
      <c r="D14" s="705" t="s">
        <v>22</v>
      </c>
      <c r="E14" s="705" t="s">
        <v>22</v>
      </c>
      <c r="F14" s="771" t="s">
        <v>186</v>
      </c>
      <c r="G14" s="8" t="s">
        <v>207</v>
      </c>
      <c r="H14" s="8" t="s">
        <v>33</v>
      </c>
      <c r="I14" s="180">
        <v>744</v>
      </c>
      <c r="J14" s="185" t="s">
        <v>208</v>
      </c>
      <c r="K14" s="185" t="s">
        <v>209</v>
      </c>
      <c r="L14" s="8" t="s">
        <v>210</v>
      </c>
      <c r="M14" s="8">
        <v>5</v>
      </c>
      <c r="N14" s="417"/>
    </row>
    <row r="15" spans="1:14" ht="54" customHeight="1">
      <c r="A15" s="776"/>
      <c r="B15" s="706"/>
      <c r="C15" s="707"/>
      <c r="D15" s="707"/>
      <c r="E15" s="707"/>
      <c r="F15" s="772"/>
      <c r="G15" s="8" t="s">
        <v>189</v>
      </c>
      <c r="H15" s="185" t="s">
        <v>33</v>
      </c>
      <c r="I15" s="180">
        <v>744</v>
      </c>
      <c r="J15" s="8" t="s">
        <v>212</v>
      </c>
      <c r="K15" s="8" t="s">
        <v>213</v>
      </c>
      <c r="L15" s="8" t="s">
        <v>214</v>
      </c>
      <c r="M15" s="8">
        <v>5</v>
      </c>
      <c r="N15" s="417"/>
    </row>
    <row r="16" spans="1:14" ht="26.25" customHeight="1">
      <c r="A16" s="775" t="s">
        <v>367</v>
      </c>
      <c r="B16" s="706"/>
      <c r="C16" s="705" t="s">
        <v>265</v>
      </c>
      <c r="D16" s="705" t="s">
        <v>22</v>
      </c>
      <c r="E16" s="705" t="s">
        <v>22</v>
      </c>
      <c r="F16" s="771" t="s">
        <v>186</v>
      </c>
      <c r="G16" s="8" t="s">
        <v>207</v>
      </c>
      <c r="H16" s="8" t="s">
        <v>33</v>
      </c>
      <c r="I16" s="180">
        <v>744</v>
      </c>
      <c r="J16" s="185" t="s">
        <v>208</v>
      </c>
      <c r="K16" s="185" t="s">
        <v>209</v>
      </c>
      <c r="L16" s="8" t="s">
        <v>210</v>
      </c>
      <c r="M16" s="8">
        <v>5</v>
      </c>
      <c r="N16" s="417"/>
    </row>
    <row r="17" spans="1:14" ht="54.75" customHeight="1">
      <c r="A17" s="776"/>
      <c r="B17" s="706"/>
      <c r="C17" s="707"/>
      <c r="D17" s="707"/>
      <c r="E17" s="707"/>
      <c r="F17" s="772"/>
      <c r="G17" s="8" t="s">
        <v>189</v>
      </c>
      <c r="H17" s="8" t="s">
        <v>33</v>
      </c>
      <c r="I17" s="180">
        <v>744</v>
      </c>
      <c r="J17" s="8" t="s">
        <v>212</v>
      </c>
      <c r="K17" s="8" t="s">
        <v>213</v>
      </c>
      <c r="L17" s="8" t="s">
        <v>214</v>
      </c>
      <c r="M17" s="8">
        <v>5</v>
      </c>
      <c r="N17" s="417"/>
    </row>
    <row r="18" spans="1:14" ht="21.75" customHeight="1">
      <c r="A18" s="775" t="s">
        <v>368</v>
      </c>
      <c r="B18" s="706"/>
      <c r="C18" s="705" t="s">
        <v>266</v>
      </c>
      <c r="D18" s="705" t="s">
        <v>22</v>
      </c>
      <c r="E18" s="705" t="s">
        <v>22</v>
      </c>
      <c r="F18" s="771" t="s">
        <v>186</v>
      </c>
      <c r="G18" s="8" t="s">
        <v>207</v>
      </c>
      <c r="H18" s="8" t="s">
        <v>33</v>
      </c>
      <c r="I18" s="180">
        <v>744</v>
      </c>
      <c r="J18" s="185" t="s">
        <v>208</v>
      </c>
      <c r="K18" s="185" t="s">
        <v>209</v>
      </c>
      <c r="L18" s="8" t="s">
        <v>210</v>
      </c>
      <c r="M18" s="8">
        <v>5</v>
      </c>
      <c r="N18" s="417"/>
    </row>
    <row r="19" spans="1:14" ht="57" customHeight="1">
      <c r="A19" s="776"/>
      <c r="B19" s="707"/>
      <c r="C19" s="707"/>
      <c r="D19" s="707"/>
      <c r="E19" s="707"/>
      <c r="F19" s="772"/>
      <c r="G19" s="8" t="s">
        <v>189</v>
      </c>
      <c r="H19" s="8" t="s">
        <v>33</v>
      </c>
      <c r="I19" s="180">
        <v>744</v>
      </c>
      <c r="J19" s="8" t="s">
        <v>212</v>
      </c>
      <c r="K19" s="8" t="s">
        <v>213</v>
      </c>
      <c r="L19" s="8" t="s">
        <v>214</v>
      </c>
      <c r="M19" s="8">
        <v>5</v>
      </c>
      <c r="N19" s="417"/>
    </row>
    <row r="20" spans="1:12" ht="43.5" customHeight="1">
      <c r="A20" s="777" t="s">
        <v>62</v>
      </c>
      <c r="B20" s="778"/>
      <c r="C20" s="778"/>
      <c r="D20" s="778"/>
      <c r="E20" s="778"/>
      <c r="F20" s="778"/>
      <c r="G20" s="778"/>
      <c r="H20" s="778"/>
      <c r="I20" s="778"/>
      <c r="J20" s="778"/>
      <c r="K20" s="778"/>
      <c r="L20" s="778"/>
    </row>
  </sheetData>
  <sheetProtection/>
  <mergeCells count="42">
    <mergeCell ref="A18:A19"/>
    <mergeCell ref="C18:C19"/>
    <mergeCell ref="D18:D19"/>
    <mergeCell ref="F18:F19"/>
    <mergeCell ref="A20:L20"/>
    <mergeCell ref="A14:A15"/>
    <mergeCell ref="C14:C15"/>
    <mergeCell ref="D14:D15"/>
    <mergeCell ref="F14:F15"/>
    <mergeCell ref="A16:A17"/>
    <mergeCell ref="C16:C17"/>
    <mergeCell ref="D16:D17"/>
    <mergeCell ref="F16:F17"/>
    <mergeCell ref="K9:K10"/>
    <mergeCell ref="L9:L10"/>
    <mergeCell ref="G9:G10"/>
    <mergeCell ref="F12:F13"/>
    <mergeCell ref="E16:E17"/>
    <mergeCell ref="A6:L6"/>
    <mergeCell ref="H9:I9"/>
    <mergeCell ref="J7:L7"/>
    <mergeCell ref="B7:D9"/>
    <mergeCell ref="A12:A13"/>
    <mergeCell ref="B12:B19"/>
    <mergeCell ref="C12:C13"/>
    <mergeCell ref="D12:D13"/>
    <mergeCell ref="J9:J10"/>
    <mergeCell ref="A7:A10"/>
    <mergeCell ref="A1:L1"/>
    <mergeCell ref="I3:J3"/>
    <mergeCell ref="K3:L3"/>
    <mergeCell ref="A4:H4"/>
    <mergeCell ref="A5:L5"/>
    <mergeCell ref="A3:H3"/>
    <mergeCell ref="E18:E19"/>
    <mergeCell ref="M7:N8"/>
    <mergeCell ref="M9:M10"/>
    <mergeCell ref="N9:N10"/>
    <mergeCell ref="E7:F9"/>
    <mergeCell ref="E12:E13"/>
    <mergeCell ref="E14:E15"/>
    <mergeCell ref="G7:I8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C38"/>
  <sheetViews>
    <sheetView view="pageBreakPreview" zoomScale="80" zoomScaleSheetLayoutView="80" zoomScalePageLayoutView="0" workbookViewId="0" topLeftCell="A1">
      <selection activeCell="Q10" sqref="Q10"/>
    </sheetView>
  </sheetViews>
  <sheetFormatPr defaultColWidth="9.00390625" defaultRowHeight="12.75"/>
  <cols>
    <col min="1" max="1" width="16.625" style="0" customWidth="1"/>
    <col min="2" max="2" width="13.125" style="0" customWidth="1"/>
    <col min="3" max="3" width="14.25390625" style="0" customWidth="1"/>
    <col min="4" max="5" width="13.125" style="0" customWidth="1"/>
    <col min="6" max="6" width="14.25390625" style="0" customWidth="1"/>
    <col min="7" max="7" width="12.875" style="0" customWidth="1"/>
    <col min="8" max="8" width="7.375" style="0" customWidth="1"/>
    <col min="9" max="9" width="6.375" style="0" customWidth="1"/>
    <col min="10" max="10" width="10.75390625" style="138" customWidth="1"/>
    <col min="11" max="11" width="9.375" style="0" customWidth="1"/>
    <col min="12" max="12" width="10.00390625" style="0" customWidth="1"/>
    <col min="13" max="13" width="10.25390625" style="0" customWidth="1"/>
    <col min="14" max="14" width="9.625" style="0" customWidth="1"/>
    <col min="15" max="17" width="9.25390625" style="0" customWidth="1"/>
    <col min="18" max="20" width="12.00390625" style="0" customWidth="1"/>
    <col min="21" max="23" width="9.125" style="0" customWidth="1"/>
    <col min="24" max="24" width="12.375" style="0" customWidth="1"/>
    <col min="25" max="26" width="9.125" style="0" customWidth="1"/>
    <col min="27" max="27" width="11.00390625" style="0" customWidth="1"/>
    <col min="28" max="28" width="8.875" style="0" customWidth="1"/>
    <col min="29" max="30" width="9.125" style="0" customWidth="1"/>
  </cols>
  <sheetData>
    <row r="1" spans="1:26" ht="30" customHeight="1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403"/>
      <c r="K1" s="25"/>
      <c r="R1" s="732" t="s">
        <v>236</v>
      </c>
      <c r="S1" s="733"/>
      <c r="T1" s="734"/>
      <c r="U1" s="732" t="s">
        <v>239</v>
      </c>
      <c r="V1" s="733"/>
      <c r="W1" s="734"/>
      <c r="X1" s="789" t="s">
        <v>523</v>
      </c>
      <c r="Y1" s="795" t="s">
        <v>369</v>
      </c>
      <c r="Z1" s="795"/>
    </row>
    <row r="2" spans="1:26" ht="16.5">
      <c r="A2" s="25"/>
      <c r="B2" s="25"/>
      <c r="C2" s="25"/>
      <c r="D2" s="25"/>
      <c r="E2" s="25"/>
      <c r="F2" s="25"/>
      <c r="G2" s="25"/>
      <c r="H2" s="25"/>
      <c r="I2" s="25"/>
      <c r="J2" s="403"/>
      <c r="K2" s="25"/>
      <c r="R2" s="112">
        <f>J8+3о!J8+4о!J8+5о!J8</f>
        <v>178</v>
      </c>
      <c r="S2" s="112">
        <f>K8+3о!K8+4о!K8+5о!K8</f>
        <v>181</v>
      </c>
      <c r="T2" s="112">
        <f>L8+3о!L8+4о!L8+5о!L8</f>
        <v>165</v>
      </c>
      <c r="U2" s="69">
        <f>'[1]3о'!I10+'[1]3о'!I12+'[1]2 о'!I10+'[1]3 о'!I10+'[1]3 о'!I12+'[1]4о'!I10+'[1]5о'!I10</f>
        <v>0</v>
      </c>
      <c r="V2" s="69">
        <f>'[1]3о'!J10+'[1]3о'!J12+'[1]2 о'!J10+'[1]3 о'!J10+'[1]3 о'!J12+'[1]4о'!J10+'[1]5о'!J10</f>
        <v>0</v>
      </c>
      <c r="W2" s="69">
        <f>'[1]3о'!K10+'[1]3о'!K12+'[1]2 о'!K10+'[1]3 о'!K10+'[1]3 о'!K12+'[1]4о'!K10+'[1]5о'!K10</f>
        <v>0</v>
      </c>
      <c r="X2" s="790"/>
      <c r="Y2" s="795"/>
      <c r="Z2" s="795"/>
    </row>
    <row r="3" spans="1:26" ht="39.75" customHeight="1">
      <c r="A3" s="705" t="s">
        <v>3</v>
      </c>
      <c r="B3" s="708" t="s">
        <v>25</v>
      </c>
      <c r="C3" s="709"/>
      <c r="D3" s="710"/>
      <c r="E3" s="708" t="s">
        <v>26</v>
      </c>
      <c r="F3" s="710"/>
      <c r="G3" s="721" t="s">
        <v>24</v>
      </c>
      <c r="H3" s="721"/>
      <c r="I3" s="721"/>
      <c r="J3" s="698" t="s">
        <v>154</v>
      </c>
      <c r="K3" s="699"/>
      <c r="L3" s="700"/>
      <c r="M3" s="703" t="s">
        <v>64</v>
      </c>
      <c r="N3" s="767"/>
      <c r="O3" s="704"/>
      <c r="P3" s="737" t="s">
        <v>531</v>
      </c>
      <c r="Q3" s="738"/>
      <c r="X3" s="791"/>
      <c r="Y3" s="186" t="s">
        <v>370</v>
      </c>
      <c r="Z3" s="187" t="s">
        <v>371</v>
      </c>
    </row>
    <row r="4" spans="1:26" ht="16.5" customHeight="1">
      <c r="A4" s="706"/>
      <c r="B4" s="711"/>
      <c r="C4" s="712"/>
      <c r="D4" s="713"/>
      <c r="E4" s="711"/>
      <c r="F4" s="713"/>
      <c r="G4" s="765" t="s">
        <v>4</v>
      </c>
      <c r="H4" s="765" t="s">
        <v>359</v>
      </c>
      <c r="I4" s="765"/>
      <c r="J4" s="8" t="s">
        <v>527</v>
      </c>
      <c r="K4" s="8" t="s">
        <v>581</v>
      </c>
      <c r="L4" s="8" t="s">
        <v>587</v>
      </c>
      <c r="M4" s="8" t="s">
        <v>527</v>
      </c>
      <c r="N4" s="8" t="s">
        <v>581</v>
      </c>
      <c r="O4" s="8" t="s">
        <v>587</v>
      </c>
      <c r="P4" s="739"/>
      <c r="Q4" s="779"/>
      <c r="X4" s="500">
        <v>142</v>
      </c>
      <c r="Y4" s="500">
        <v>145</v>
      </c>
      <c r="Z4" s="500">
        <v>172</v>
      </c>
    </row>
    <row r="5" spans="1:29" ht="39.75" customHeight="1">
      <c r="A5" s="706"/>
      <c r="B5" s="714"/>
      <c r="C5" s="715"/>
      <c r="D5" s="716"/>
      <c r="E5" s="714"/>
      <c r="F5" s="716"/>
      <c r="G5" s="765"/>
      <c r="H5" s="765"/>
      <c r="I5" s="765"/>
      <c r="J5" s="771" t="s">
        <v>21</v>
      </c>
      <c r="K5" s="705" t="s">
        <v>6</v>
      </c>
      <c r="L5" s="705" t="s">
        <v>7</v>
      </c>
      <c r="M5" s="705" t="s">
        <v>21</v>
      </c>
      <c r="N5" s="705" t="s">
        <v>6</v>
      </c>
      <c r="O5" s="705" t="s">
        <v>7</v>
      </c>
      <c r="P5" s="705" t="s">
        <v>532</v>
      </c>
      <c r="Q5" s="780" t="s">
        <v>533</v>
      </c>
      <c r="R5" s="784" t="s">
        <v>215</v>
      </c>
      <c r="S5" s="784"/>
      <c r="T5" s="785"/>
      <c r="U5" s="797"/>
      <c r="V5" s="797"/>
      <c r="W5" s="797"/>
      <c r="X5" s="792"/>
      <c r="Y5" s="792"/>
      <c r="Z5" s="792"/>
      <c r="AA5" s="798"/>
      <c r="AB5" s="41"/>
      <c r="AC5" s="41"/>
    </row>
    <row r="6" spans="1:29" ht="43.5" customHeight="1">
      <c r="A6" s="707"/>
      <c r="B6" s="179" t="s">
        <v>5</v>
      </c>
      <c r="C6" s="179" t="s">
        <v>5</v>
      </c>
      <c r="D6" s="179" t="s">
        <v>5</v>
      </c>
      <c r="E6" s="395" t="s">
        <v>5</v>
      </c>
      <c r="F6" s="179" t="s">
        <v>5</v>
      </c>
      <c r="G6" s="765"/>
      <c r="H6" s="179" t="s">
        <v>13</v>
      </c>
      <c r="I6" s="8" t="s">
        <v>360</v>
      </c>
      <c r="J6" s="772"/>
      <c r="K6" s="707"/>
      <c r="L6" s="707"/>
      <c r="M6" s="707"/>
      <c r="N6" s="707"/>
      <c r="O6" s="707"/>
      <c r="P6" s="707"/>
      <c r="Q6" s="781"/>
      <c r="R6" s="160">
        <v>2020</v>
      </c>
      <c r="S6" s="160">
        <v>2021</v>
      </c>
      <c r="T6" s="377">
        <v>2022</v>
      </c>
      <c r="U6" s="501"/>
      <c r="V6" s="501"/>
      <c r="W6" s="501"/>
      <c r="X6" s="502"/>
      <c r="Y6" s="502"/>
      <c r="Z6" s="502"/>
      <c r="AA6" s="798"/>
      <c r="AB6" s="41"/>
      <c r="AC6" s="41"/>
    </row>
    <row r="7" spans="1:29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00">
        <f>График!U2-'1РДО о'!S9-'1РДО о'!S10</f>
        <v>0</v>
      </c>
      <c r="S7" s="100">
        <f>График!U3-'1РДО о'!T9-'1РДО о'!T10</f>
        <v>0</v>
      </c>
      <c r="T7" s="499">
        <f>График!U4-'1РДО о'!U9-'1РДО о'!U10</f>
        <v>0</v>
      </c>
      <c r="U7" s="362"/>
      <c r="V7" s="362"/>
      <c r="W7" s="362"/>
      <c r="X7" s="503"/>
      <c r="Y7" s="503"/>
      <c r="Z7" s="503"/>
      <c r="AA7" s="799"/>
      <c r="AB7" s="41"/>
      <c r="AC7" s="41"/>
    </row>
    <row r="8" spans="1:29" s="32" customFormat="1" ht="12.75" customHeight="1">
      <c r="A8" s="11"/>
      <c r="B8" s="39"/>
      <c r="C8" s="34" t="s">
        <v>83</v>
      </c>
      <c r="D8" s="33"/>
      <c r="E8" s="33"/>
      <c r="F8" s="33"/>
      <c r="G8" s="74"/>
      <c r="H8" s="39"/>
      <c r="I8" s="39"/>
      <c r="J8" s="404">
        <f>'1РДО о'!J8</f>
        <v>0</v>
      </c>
      <c r="K8" s="33">
        <f>'1РДО о'!K8</f>
        <v>0</v>
      </c>
      <c r="L8" s="33">
        <f>'1РДО о'!L8</f>
        <v>0</v>
      </c>
      <c r="M8" s="114" t="e">
        <f>(M9*J9+M10*J10)/J8</f>
        <v>#DIV/0!</v>
      </c>
      <c r="N8" s="114" t="e">
        <f>(N9*K9+N10*K10)/K8</f>
        <v>#DIV/0!</v>
      </c>
      <c r="O8" s="114" t="e">
        <f>(O9*L9+O10*L10)/L8</f>
        <v>#DIV/0!</v>
      </c>
      <c r="P8" s="65"/>
      <c r="Q8" s="65"/>
      <c r="R8" s="78"/>
      <c r="S8" s="79"/>
      <c r="T8" s="79"/>
      <c r="U8" s="188"/>
      <c r="V8" s="364"/>
      <c r="W8" s="364"/>
      <c r="X8" s="504"/>
      <c r="Y8" s="504"/>
      <c r="Z8" s="504"/>
      <c r="AA8" s="799"/>
      <c r="AB8" s="137"/>
      <c r="AC8" s="137"/>
    </row>
    <row r="9" spans="1:29" s="32" customFormat="1" ht="75" customHeight="1">
      <c r="A9" s="17" t="s">
        <v>366</v>
      </c>
      <c r="B9" s="721" t="s">
        <v>206</v>
      </c>
      <c r="C9" s="8" t="s">
        <v>264</v>
      </c>
      <c r="D9" s="8" t="s">
        <v>22</v>
      </c>
      <c r="E9" s="8" t="s">
        <v>22</v>
      </c>
      <c r="F9" s="180" t="s">
        <v>186</v>
      </c>
      <c r="G9" s="181" t="s">
        <v>194</v>
      </c>
      <c r="H9" s="180" t="s">
        <v>35</v>
      </c>
      <c r="I9" s="180">
        <v>792</v>
      </c>
      <c r="J9" s="557"/>
      <c r="K9" s="567"/>
      <c r="L9" s="567"/>
      <c r="M9" s="65"/>
      <c r="N9" s="65"/>
      <c r="O9" s="65"/>
      <c r="P9" s="65"/>
      <c r="Q9" s="65"/>
      <c r="R9" s="119">
        <f>J9*M9</f>
        <v>0</v>
      </c>
      <c r="S9" s="119">
        <f aca="true" t="shared" si="0" ref="R9:T10">K9*N9</f>
        <v>0</v>
      </c>
      <c r="T9" s="119">
        <f t="shared" si="0"/>
        <v>0</v>
      </c>
      <c r="U9" s="189"/>
      <c r="V9" s="190"/>
      <c r="W9" s="190"/>
      <c r="X9" s="505"/>
      <c r="Y9" s="505"/>
      <c r="Z9" s="505"/>
      <c r="AA9" s="369"/>
      <c r="AB9" s="137"/>
      <c r="AC9" s="137"/>
    </row>
    <row r="10" spans="1:29" s="32" customFormat="1" ht="69.75" customHeight="1">
      <c r="A10" s="17" t="s">
        <v>591</v>
      </c>
      <c r="B10" s="721"/>
      <c r="C10" s="8" t="s">
        <v>211</v>
      </c>
      <c r="D10" s="8" t="s">
        <v>22</v>
      </c>
      <c r="E10" s="8" t="s">
        <v>22</v>
      </c>
      <c r="F10" s="180" t="s">
        <v>186</v>
      </c>
      <c r="G10" s="181" t="s">
        <v>194</v>
      </c>
      <c r="H10" s="180" t="s">
        <v>35</v>
      </c>
      <c r="I10" s="180">
        <v>792</v>
      </c>
      <c r="J10" s="394">
        <v>0</v>
      </c>
      <c r="K10" s="557">
        <v>0</v>
      </c>
      <c r="L10" s="557">
        <v>0</v>
      </c>
      <c r="M10" s="557"/>
      <c r="N10" s="113"/>
      <c r="O10" s="113"/>
      <c r="P10" s="113">
        <v>5</v>
      </c>
      <c r="Q10" s="113"/>
      <c r="R10" s="119">
        <f t="shared" si="0"/>
        <v>0</v>
      </c>
      <c r="S10" s="119">
        <f t="shared" si="0"/>
        <v>0</v>
      </c>
      <c r="T10" s="119">
        <f t="shared" si="0"/>
        <v>0</v>
      </c>
      <c r="U10" s="189"/>
      <c r="V10" s="189"/>
      <c r="W10" s="189"/>
      <c r="X10" s="505"/>
      <c r="Y10" s="505"/>
      <c r="Z10" s="505"/>
      <c r="AA10" s="369"/>
      <c r="AB10" s="137"/>
      <c r="AC10" s="137"/>
    </row>
    <row r="11" spans="1:29" ht="39.75" customHeight="1">
      <c r="A11" s="17" t="s">
        <v>367</v>
      </c>
      <c r="B11" s="721"/>
      <c r="C11" s="8" t="s">
        <v>265</v>
      </c>
      <c r="D11" s="8" t="s">
        <v>22</v>
      </c>
      <c r="E11" s="8"/>
      <c r="F11" s="180" t="s">
        <v>186</v>
      </c>
      <c r="G11" s="181" t="s">
        <v>194</v>
      </c>
      <c r="H11" s="180" t="s">
        <v>35</v>
      </c>
      <c r="I11" s="180">
        <v>792</v>
      </c>
      <c r="J11" s="557">
        <v>0</v>
      </c>
      <c r="K11" s="557">
        <v>0</v>
      </c>
      <c r="L11" s="557">
        <v>0</v>
      </c>
      <c r="M11" s="557"/>
      <c r="N11" s="115">
        <v>0</v>
      </c>
      <c r="O11" s="115">
        <v>0</v>
      </c>
      <c r="P11" s="115"/>
      <c r="Q11" s="115"/>
      <c r="R11" s="119"/>
      <c r="S11" s="119"/>
      <c r="T11" s="119"/>
      <c r="U11" s="189"/>
      <c r="V11" s="189"/>
      <c r="W11" s="189"/>
      <c r="X11" s="505"/>
      <c r="Y11" s="505"/>
      <c r="Z11" s="505"/>
      <c r="AA11" s="41"/>
      <c r="AB11" s="41"/>
      <c r="AC11" s="41"/>
    </row>
    <row r="12" spans="1:29" ht="66.75" customHeight="1">
      <c r="A12" s="17" t="s">
        <v>368</v>
      </c>
      <c r="B12" s="721"/>
      <c r="C12" s="8" t="s">
        <v>266</v>
      </c>
      <c r="D12" s="8" t="s">
        <v>22</v>
      </c>
      <c r="E12" s="8"/>
      <c r="F12" s="180" t="s">
        <v>186</v>
      </c>
      <c r="G12" s="181" t="s">
        <v>194</v>
      </c>
      <c r="H12" s="180" t="s">
        <v>35</v>
      </c>
      <c r="I12" s="180">
        <v>792</v>
      </c>
      <c r="J12" s="557">
        <v>0</v>
      </c>
      <c r="K12" s="557">
        <v>0</v>
      </c>
      <c r="L12" s="557">
        <v>0</v>
      </c>
      <c r="M12" s="557"/>
      <c r="N12" s="113">
        <f>S12</f>
        <v>0</v>
      </c>
      <c r="O12" s="113">
        <f>T12</f>
        <v>0</v>
      </c>
      <c r="P12" s="113"/>
      <c r="Q12" s="113"/>
      <c r="R12" s="119"/>
      <c r="S12" s="119"/>
      <c r="T12" s="119"/>
      <c r="U12" s="189"/>
      <c r="V12" s="189"/>
      <c r="W12" s="189"/>
      <c r="X12" s="505"/>
      <c r="Y12" s="505"/>
      <c r="Z12" s="505"/>
      <c r="AA12" s="41"/>
      <c r="AB12" s="41"/>
      <c r="AC12" s="41"/>
    </row>
    <row r="13" spans="2:29" ht="12.75">
      <c r="B13" s="37"/>
      <c r="R13" s="782"/>
      <c r="S13" s="783"/>
      <c r="T13" s="783"/>
      <c r="U13" s="41"/>
      <c r="V13" s="41"/>
      <c r="W13" s="41"/>
      <c r="X13" s="41"/>
      <c r="Y13" s="41"/>
      <c r="Z13" s="41"/>
      <c r="AA13" s="371"/>
      <c r="AB13" s="41"/>
      <c r="AC13" s="41"/>
    </row>
    <row r="14" spans="1:29" ht="35.25" customHeight="1">
      <c r="A14" s="761" t="s">
        <v>67</v>
      </c>
      <c r="B14" s="761"/>
      <c r="C14" s="761"/>
      <c r="D14" s="761"/>
      <c r="E14" s="761"/>
      <c r="F14" s="761"/>
      <c r="G14" s="761"/>
      <c r="H14" s="761"/>
      <c r="I14" s="761"/>
      <c r="J14" s="761"/>
      <c r="K14" s="761"/>
      <c r="L14" s="761"/>
      <c r="M14" s="761"/>
      <c r="N14" s="761"/>
      <c r="O14" s="761"/>
      <c r="P14" s="23"/>
      <c r="Q14" s="23"/>
      <c r="R14" s="121"/>
      <c r="S14" s="121"/>
      <c r="T14" s="121"/>
      <c r="U14" s="41"/>
      <c r="V14" s="41"/>
      <c r="W14" s="41"/>
      <c r="X14" s="41"/>
      <c r="Y14" s="41"/>
      <c r="Z14" s="41"/>
      <c r="AA14" s="41"/>
      <c r="AB14" s="41"/>
      <c r="AC14" s="41"/>
    </row>
    <row r="15" spans="18:20" ht="12.75">
      <c r="R15" s="121"/>
      <c r="S15" s="121"/>
      <c r="T15" s="121"/>
    </row>
    <row r="16" spans="1:20" ht="30.75" customHeight="1">
      <c r="A16" s="796" t="s">
        <v>196</v>
      </c>
      <c r="B16" s="796"/>
      <c r="C16" s="796"/>
      <c r="D16" s="796"/>
      <c r="E16" s="796"/>
      <c r="F16" s="796"/>
      <c r="G16" s="796"/>
      <c r="H16" s="796"/>
      <c r="I16" s="796"/>
      <c r="J16" s="796"/>
      <c r="K16" s="796"/>
      <c r="L16" s="796"/>
      <c r="M16" s="796"/>
      <c r="N16" s="796"/>
      <c r="O16" s="796"/>
      <c r="P16" s="353"/>
      <c r="Q16" s="353"/>
      <c r="R16" s="121"/>
      <c r="S16" s="121"/>
      <c r="T16" s="121"/>
    </row>
    <row r="17" spans="1:17" ht="12.75" customHeight="1">
      <c r="A17" s="714" t="s">
        <v>14</v>
      </c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349"/>
      <c r="Q17" s="349"/>
    </row>
    <row r="18" spans="1:17" ht="25.5" customHeight="1">
      <c r="A18" s="179" t="s">
        <v>9</v>
      </c>
      <c r="B18" s="703" t="s">
        <v>10</v>
      </c>
      <c r="C18" s="704"/>
      <c r="D18" s="703" t="s">
        <v>11</v>
      </c>
      <c r="E18" s="767"/>
      <c r="F18" s="704"/>
      <c r="G18" s="179" t="s">
        <v>12</v>
      </c>
      <c r="H18" s="765" t="s">
        <v>13</v>
      </c>
      <c r="I18" s="765"/>
      <c r="J18" s="765"/>
      <c r="K18" s="765"/>
      <c r="L18" s="765"/>
      <c r="M18" s="765"/>
      <c r="N18" s="765"/>
      <c r="O18" s="765"/>
      <c r="P18" s="349"/>
      <c r="Q18" s="349"/>
    </row>
    <row r="19" spans="1:17" s="15" customFormat="1" ht="11.25">
      <c r="A19" s="182">
        <v>1</v>
      </c>
      <c r="B19" s="786">
        <v>2</v>
      </c>
      <c r="C19" s="787"/>
      <c r="D19" s="786">
        <v>3</v>
      </c>
      <c r="E19" s="788"/>
      <c r="F19" s="787"/>
      <c r="G19" s="182">
        <v>4</v>
      </c>
      <c r="H19" s="794">
        <v>5</v>
      </c>
      <c r="I19" s="794"/>
      <c r="J19" s="794"/>
      <c r="K19" s="794"/>
      <c r="L19" s="794"/>
      <c r="M19" s="794"/>
      <c r="N19" s="794"/>
      <c r="O19" s="794"/>
      <c r="P19" s="360"/>
      <c r="Q19" s="360"/>
    </row>
    <row r="20" spans="1:17" s="138" customFormat="1" ht="55.5" customHeight="1">
      <c r="A20" s="181" t="s">
        <v>28</v>
      </c>
      <c r="B20" s="744" t="s">
        <v>216</v>
      </c>
      <c r="C20" s="746"/>
      <c r="D20" s="744" t="s">
        <v>372</v>
      </c>
      <c r="E20" s="745"/>
      <c r="F20" s="746"/>
      <c r="G20" s="181" t="s">
        <v>217</v>
      </c>
      <c r="H20" s="793" t="s">
        <v>218</v>
      </c>
      <c r="I20" s="793"/>
      <c r="J20" s="793"/>
      <c r="K20" s="793"/>
      <c r="L20" s="793"/>
      <c r="M20" s="793"/>
      <c r="N20" s="793"/>
      <c r="O20" s="793"/>
      <c r="P20" s="376"/>
      <c r="Q20" s="376"/>
    </row>
    <row r="21" spans="1:6" ht="12.75">
      <c r="A21" s="178"/>
      <c r="B21" s="178"/>
      <c r="C21" s="31"/>
      <c r="D21" s="31"/>
      <c r="E21" s="31"/>
      <c r="F21" s="31"/>
    </row>
    <row r="22" ht="16.5">
      <c r="A22" s="2" t="s">
        <v>69</v>
      </c>
    </row>
    <row r="23" ht="24" customHeight="1">
      <c r="A23" s="2" t="s">
        <v>70</v>
      </c>
    </row>
    <row r="24" spans="1:17" ht="14.25" customHeight="1">
      <c r="A24" s="753" t="s">
        <v>340</v>
      </c>
      <c r="B24" s="753"/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3"/>
      <c r="O24" s="753"/>
      <c r="P24" s="345"/>
      <c r="Q24" s="345"/>
    </row>
    <row r="25" spans="1:17" s="184" customFormat="1" ht="15.75" customHeight="1">
      <c r="A25" s="753" t="s">
        <v>362</v>
      </c>
      <c r="B25" s="753"/>
      <c r="C25" s="753"/>
      <c r="D25" s="753"/>
      <c r="E25" s="753"/>
      <c r="F25" s="753"/>
      <c r="G25" s="753"/>
      <c r="H25" s="753"/>
      <c r="I25" s="753"/>
      <c r="J25" s="753"/>
      <c r="K25" s="753"/>
      <c r="L25" s="753"/>
      <c r="M25" s="753"/>
      <c r="N25" s="753"/>
      <c r="O25" s="753"/>
      <c r="P25" s="345"/>
      <c r="Q25" s="345"/>
    </row>
    <row r="26" spans="1:17" ht="15" customHeight="1">
      <c r="A26" s="768" t="s">
        <v>524</v>
      </c>
      <c r="B26" s="768"/>
      <c r="C26" s="768"/>
      <c r="D26" s="768"/>
      <c r="E26" s="768"/>
      <c r="F26" s="768"/>
      <c r="G26" s="768"/>
      <c r="H26" s="768"/>
      <c r="I26" s="768"/>
      <c r="J26" s="768"/>
      <c r="K26" s="768"/>
      <c r="L26" s="768"/>
      <c r="M26" s="768"/>
      <c r="N26" s="768"/>
      <c r="O26" s="768"/>
      <c r="P26" s="346"/>
      <c r="Q26" s="346"/>
    </row>
    <row r="27" spans="1:17" ht="69" customHeight="1">
      <c r="A27" s="760" t="s">
        <v>363</v>
      </c>
      <c r="B27" s="760"/>
      <c r="C27" s="760"/>
      <c r="D27" s="760"/>
      <c r="E27" s="760"/>
      <c r="F27" s="760"/>
      <c r="G27" s="760"/>
      <c r="H27" s="760"/>
      <c r="I27" s="760"/>
      <c r="J27" s="760"/>
      <c r="K27" s="760"/>
      <c r="L27" s="760"/>
      <c r="M27" s="760"/>
      <c r="N27" s="760"/>
      <c r="O27" s="760"/>
      <c r="P27" s="111"/>
      <c r="Q27" s="111"/>
    </row>
    <row r="28" spans="1:17" s="15" customFormat="1" ht="25.5" customHeight="1">
      <c r="A28" s="760" t="s">
        <v>336</v>
      </c>
      <c r="B28" s="760"/>
      <c r="C28" s="760"/>
      <c r="D28" s="760"/>
      <c r="E28" s="760"/>
      <c r="F28" s="760"/>
      <c r="G28" s="760"/>
      <c r="H28" s="760"/>
      <c r="I28" s="760"/>
      <c r="J28" s="760"/>
      <c r="K28" s="760"/>
      <c r="L28" s="760"/>
      <c r="M28" s="760"/>
      <c r="N28" s="760"/>
      <c r="O28" s="760"/>
      <c r="P28" s="111"/>
      <c r="Q28" s="111"/>
    </row>
    <row r="29" spans="1:17" s="138" customFormat="1" ht="28.5" customHeight="1">
      <c r="A29" s="769" t="s">
        <v>601</v>
      </c>
      <c r="B29" s="769"/>
      <c r="C29" s="769"/>
      <c r="D29" s="769"/>
      <c r="E29" s="769"/>
      <c r="F29" s="769"/>
      <c r="G29" s="769"/>
      <c r="H29" s="769"/>
      <c r="I29" s="769"/>
      <c r="J29" s="769"/>
      <c r="K29" s="769"/>
      <c r="L29" s="769"/>
      <c r="M29" s="769"/>
      <c r="N29" s="769"/>
      <c r="O29" s="769"/>
      <c r="P29" s="609"/>
      <c r="Q29" s="609"/>
    </row>
    <row r="30" spans="1:17" ht="15" customHeight="1">
      <c r="A30" s="760" t="s">
        <v>72</v>
      </c>
      <c r="B30" s="760"/>
      <c r="C30" s="760"/>
      <c r="D30" s="760"/>
      <c r="E30" s="760"/>
      <c r="F30" s="760"/>
      <c r="G30" s="760"/>
      <c r="H30" s="760"/>
      <c r="I30" s="760"/>
      <c r="J30" s="760"/>
      <c r="K30" s="760"/>
      <c r="L30" s="760"/>
      <c r="M30" s="760"/>
      <c r="N30" s="760"/>
      <c r="O30" s="760"/>
      <c r="P30" s="111"/>
      <c r="Q30" s="111"/>
    </row>
    <row r="31" spans="1:14" ht="24" customHeight="1">
      <c r="A31" s="770"/>
      <c r="B31" s="770"/>
      <c r="C31" s="770"/>
      <c r="D31" s="770"/>
      <c r="E31" s="770"/>
      <c r="F31" s="770"/>
      <c r="G31" s="770"/>
      <c r="H31" s="770"/>
      <c r="I31" s="770"/>
      <c r="J31" s="770"/>
      <c r="K31" s="770"/>
      <c r="L31" s="770"/>
      <c r="M31" s="770"/>
      <c r="N31" s="770"/>
    </row>
    <row r="32" ht="18.75">
      <c r="A32" s="5" t="s">
        <v>73</v>
      </c>
    </row>
    <row r="33" ht="15.75">
      <c r="A33" s="29"/>
    </row>
    <row r="34" spans="1:17" ht="27" customHeight="1">
      <c r="A34" s="698" t="s">
        <v>15</v>
      </c>
      <c r="B34" s="699"/>
      <c r="C34" s="699"/>
      <c r="D34" s="700"/>
      <c r="E34" s="698" t="s">
        <v>74</v>
      </c>
      <c r="F34" s="699"/>
      <c r="G34" s="699"/>
      <c r="H34" s="699"/>
      <c r="I34" s="699"/>
      <c r="J34" s="699"/>
      <c r="K34" s="699"/>
      <c r="L34" s="700"/>
      <c r="M34" s="698" t="s">
        <v>16</v>
      </c>
      <c r="N34" s="699"/>
      <c r="O34" s="700"/>
      <c r="P34" s="24"/>
      <c r="Q34" s="24"/>
    </row>
    <row r="35" spans="1:17" s="15" customFormat="1" ht="12.75" customHeight="1">
      <c r="A35" s="754">
        <v>1</v>
      </c>
      <c r="B35" s="755"/>
      <c r="C35" s="755"/>
      <c r="D35" s="756"/>
      <c r="E35" s="754">
        <v>2</v>
      </c>
      <c r="F35" s="755"/>
      <c r="G35" s="755"/>
      <c r="H35" s="755"/>
      <c r="I35" s="755"/>
      <c r="J35" s="755"/>
      <c r="K35" s="755"/>
      <c r="L35" s="756"/>
      <c r="M35" s="754">
        <v>3</v>
      </c>
      <c r="N35" s="755"/>
      <c r="O35" s="756"/>
      <c r="P35" s="355"/>
      <c r="Q35" s="355"/>
    </row>
    <row r="36" spans="1:17" ht="45" customHeight="1">
      <c r="A36" s="698" t="s">
        <v>30</v>
      </c>
      <c r="B36" s="699"/>
      <c r="C36" s="699"/>
      <c r="D36" s="700"/>
      <c r="E36" s="698" t="s">
        <v>31</v>
      </c>
      <c r="F36" s="699"/>
      <c r="G36" s="699"/>
      <c r="H36" s="699"/>
      <c r="I36" s="699"/>
      <c r="J36" s="699"/>
      <c r="K36" s="699"/>
      <c r="L36" s="700"/>
      <c r="M36" s="698" t="s">
        <v>32</v>
      </c>
      <c r="N36" s="699"/>
      <c r="O36" s="700"/>
      <c r="P36" s="24"/>
      <c r="Q36" s="24"/>
    </row>
    <row r="37" spans="1:17" ht="57" customHeight="1">
      <c r="A37" s="698" t="s">
        <v>327</v>
      </c>
      <c r="B37" s="699"/>
      <c r="C37" s="699"/>
      <c r="D37" s="700"/>
      <c r="E37" s="698" t="s">
        <v>328</v>
      </c>
      <c r="F37" s="699"/>
      <c r="G37" s="699"/>
      <c r="H37" s="699"/>
      <c r="I37" s="699"/>
      <c r="J37" s="699"/>
      <c r="K37" s="699"/>
      <c r="L37" s="700"/>
      <c r="M37" s="698" t="s">
        <v>329</v>
      </c>
      <c r="N37" s="699"/>
      <c r="O37" s="700"/>
      <c r="P37" s="24"/>
      <c r="Q37" s="24"/>
    </row>
    <row r="38" spans="1:17" ht="60" customHeight="1">
      <c r="A38" s="698" t="s">
        <v>330</v>
      </c>
      <c r="B38" s="699"/>
      <c r="C38" s="699"/>
      <c r="D38" s="700"/>
      <c r="E38" s="698" t="s">
        <v>331</v>
      </c>
      <c r="F38" s="699"/>
      <c r="G38" s="699"/>
      <c r="H38" s="699"/>
      <c r="I38" s="699"/>
      <c r="J38" s="699"/>
      <c r="K38" s="699"/>
      <c r="L38" s="700"/>
      <c r="M38" s="698" t="s">
        <v>332</v>
      </c>
      <c r="N38" s="699"/>
      <c r="O38" s="700"/>
      <c r="P38" s="24"/>
      <c r="Q38" s="24"/>
    </row>
  </sheetData>
  <sheetProtection/>
  <mergeCells count="63">
    <mergeCell ref="A37:D37"/>
    <mergeCell ref="A38:D38"/>
    <mergeCell ref="AA5:AA6"/>
    <mergeCell ref="AA7:AA8"/>
    <mergeCell ref="A35:D35"/>
    <mergeCell ref="M35:O35"/>
    <mergeCell ref="A36:D36"/>
    <mergeCell ref="A34:D34"/>
    <mergeCell ref="M34:O34"/>
    <mergeCell ref="A26:O26"/>
    <mergeCell ref="Y1:Z2"/>
    <mergeCell ref="A14:O14"/>
    <mergeCell ref="A16:O16"/>
    <mergeCell ref="A17:O17"/>
    <mergeCell ref="B18:C18"/>
    <mergeCell ref="D18:F18"/>
    <mergeCell ref="H18:O18"/>
    <mergeCell ref="R1:T1"/>
    <mergeCell ref="U1:W1"/>
    <mergeCell ref="U5:W5"/>
    <mergeCell ref="X1:X3"/>
    <mergeCell ref="X5:Z5"/>
    <mergeCell ref="A24:O24"/>
    <mergeCell ref="A25:O25"/>
    <mergeCell ref="H20:O20"/>
    <mergeCell ref="B20:C20"/>
    <mergeCell ref="B9:B12"/>
    <mergeCell ref="L5:L6"/>
    <mergeCell ref="M5:M6"/>
    <mergeCell ref="H19:O19"/>
    <mergeCell ref="A31:N31"/>
    <mergeCell ref="E35:L35"/>
    <mergeCell ref="A30:O30"/>
    <mergeCell ref="A27:O27"/>
    <mergeCell ref="A28:O28"/>
    <mergeCell ref="A29:O29"/>
    <mergeCell ref="E34:L34"/>
    <mergeCell ref="A3:A6"/>
    <mergeCell ref="G3:I3"/>
    <mergeCell ref="J3:L3"/>
    <mergeCell ref="K5:K6"/>
    <mergeCell ref="E3:F5"/>
    <mergeCell ref="B19:C19"/>
    <mergeCell ref="D19:F19"/>
    <mergeCell ref="B3:D5"/>
    <mergeCell ref="R13:T13"/>
    <mergeCell ref="J5:J6"/>
    <mergeCell ref="O5:O6"/>
    <mergeCell ref="M3:O3"/>
    <mergeCell ref="R5:T5"/>
    <mergeCell ref="G4:G6"/>
    <mergeCell ref="H4:I5"/>
    <mergeCell ref="N5:N6"/>
    <mergeCell ref="E36:L36"/>
    <mergeCell ref="E37:L37"/>
    <mergeCell ref="E38:L38"/>
    <mergeCell ref="P3:Q4"/>
    <mergeCell ref="P5:P6"/>
    <mergeCell ref="Q5:Q6"/>
    <mergeCell ref="M37:O37"/>
    <mergeCell ref="M38:O38"/>
    <mergeCell ref="D20:F20"/>
    <mergeCell ref="M36:O36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49" r:id="rId1"/>
  <rowBreaks count="1" manualBreakCount="1">
    <brk id="4" max="255" man="1"/>
  </rowBreaks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1"/>
  <sheetViews>
    <sheetView view="pageBreakPreview" zoomScale="98" zoomScaleSheetLayoutView="98" zoomScalePageLayoutView="0" workbookViewId="0" topLeftCell="A22">
      <selection activeCell="J10" sqref="J10:L10"/>
    </sheetView>
  </sheetViews>
  <sheetFormatPr defaultColWidth="9.00390625" defaultRowHeight="12.75"/>
  <cols>
    <col min="1" max="1" width="12.75390625" style="0" customWidth="1"/>
    <col min="2" max="2" width="14.625" style="0" customWidth="1"/>
    <col min="3" max="3" width="13.25390625" style="0" customWidth="1"/>
    <col min="4" max="4" width="11.625" style="0" customWidth="1"/>
    <col min="5" max="5" width="14.25390625" style="0" customWidth="1"/>
    <col min="6" max="6" width="13.625" style="0" customWidth="1"/>
    <col min="7" max="7" width="30.25390625" style="0" customWidth="1"/>
    <col min="8" max="8" width="7.125" style="0" customWidth="1"/>
    <col min="9" max="9" width="6.625" style="0" customWidth="1"/>
    <col min="10" max="10" width="10.375" style="0" customWidth="1"/>
    <col min="13" max="13" width="9.125" style="1" customWidth="1"/>
    <col min="14" max="14" width="13.375" style="1" customWidth="1"/>
  </cols>
  <sheetData>
    <row r="1" spans="1:12" ht="18.75">
      <c r="A1" s="693" t="s">
        <v>49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</row>
    <row r="2" ht="18.75">
      <c r="A2" s="4"/>
    </row>
    <row r="3" spans="1:12" ht="18.75">
      <c r="A3" s="693" t="s">
        <v>546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</row>
    <row r="4" ht="16.5" thickBot="1">
      <c r="A4" s="6"/>
    </row>
    <row r="5" spans="1:12" ht="45.75" customHeight="1" thickBot="1">
      <c r="A5" s="724" t="s">
        <v>148</v>
      </c>
      <c r="B5" s="724"/>
      <c r="C5" s="724"/>
      <c r="D5" s="724"/>
      <c r="E5" s="724"/>
      <c r="F5" s="724"/>
      <c r="G5" s="724"/>
      <c r="H5" s="724"/>
      <c r="I5" s="725" t="s">
        <v>147</v>
      </c>
      <c r="J5" s="726"/>
      <c r="K5" s="800" t="s">
        <v>320</v>
      </c>
      <c r="L5" s="801"/>
    </row>
    <row r="6" spans="1:11" ht="24.75" customHeight="1">
      <c r="A6" s="724" t="s">
        <v>51</v>
      </c>
      <c r="B6" s="724"/>
      <c r="C6" s="724"/>
      <c r="D6" s="724"/>
      <c r="E6" s="724"/>
      <c r="F6" s="724"/>
      <c r="G6" s="724"/>
      <c r="H6" s="724"/>
      <c r="I6" s="62"/>
      <c r="J6" s="62"/>
      <c r="K6" s="62"/>
    </row>
    <row r="7" spans="1:12" ht="21" customHeight="1">
      <c r="A7" s="773" t="s">
        <v>52</v>
      </c>
      <c r="B7" s="773"/>
      <c r="C7" s="773"/>
      <c r="D7" s="773"/>
      <c r="E7" s="773"/>
      <c r="F7" s="773"/>
      <c r="G7" s="773"/>
      <c r="H7" s="773"/>
      <c r="I7" s="773"/>
      <c r="J7" s="773"/>
      <c r="K7" s="773"/>
      <c r="L7" s="773"/>
    </row>
    <row r="8" spans="1:12" ht="38.25" customHeight="1">
      <c r="A8" s="805" t="s">
        <v>53</v>
      </c>
      <c r="B8" s="805"/>
      <c r="C8" s="805"/>
      <c r="D8" s="805"/>
      <c r="E8" s="805"/>
      <c r="F8" s="805"/>
      <c r="G8" s="805"/>
      <c r="H8" s="805"/>
      <c r="I8" s="805"/>
      <c r="J8" s="805"/>
      <c r="K8" s="805"/>
      <c r="L8" s="805"/>
    </row>
    <row r="9" spans="1:14" ht="29.25" customHeight="1">
      <c r="A9" s="705" t="s">
        <v>3</v>
      </c>
      <c r="B9" s="708" t="s">
        <v>25</v>
      </c>
      <c r="C9" s="709"/>
      <c r="D9" s="710"/>
      <c r="E9" s="708" t="s">
        <v>26</v>
      </c>
      <c r="F9" s="710"/>
      <c r="G9" s="708" t="s">
        <v>27</v>
      </c>
      <c r="H9" s="709"/>
      <c r="I9" s="710"/>
      <c r="J9" s="698" t="s">
        <v>54</v>
      </c>
      <c r="K9" s="699"/>
      <c r="L9" s="700"/>
      <c r="M9" s="717" t="s">
        <v>543</v>
      </c>
      <c r="N9" s="718"/>
    </row>
    <row r="10" spans="1:14" ht="62.25" customHeight="1">
      <c r="A10" s="706"/>
      <c r="B10" s="711"/>
      <c r="C10" s="712"/>
      <c r="D10" s="713"/>
      <c r="E10" s="711"/>
      <c r="F10" s="713"/>
      <c r="G10" s="714"/>
      <c r="H10" s="715"/>
      <c r="I10" s="716"/>
      <c r="J10" s="8" t="s">
        <v>527</v>
      </c>
      <c r="K10" s="8" t="s">
        <v>581</v>
      </c>
      <c r="L10" s="8" t="s">
        <v>587</v>
      </c>
      <c r="M10" s="719"/>
      <c r="N10" s="720"/>
    </row>
    <row r="11" spans="1:14" ht="45" customHeight="1">
      <c r="A11" s="706"/>
      <c r="B11" s="714"/>
      <c r="C11" s="715"/>
      <c r="D11" s="716"/>
      <c r="E11" s="714"/>
      <c r="F11" s="716"/>
      <c r="G11" s="701" t="s">
        <v>4</v>
      </c>
      <c r="H11" s="703" t="s">
        <v>149</v>
      </c>
      <c r="I11" s="704"/>
      <c r="J11" s="705" t="s">
        <v>21</v>
      </c>
      <c r="K11" s="705" t="s">
        <v>6</v>
      </c>
      <c r="L11" s="705" t="s">
        <v>7</v>
      </c>
      <c r="M11" s="705" t="s">
        <v>544</v>
      </c>
      <c r="N11" s="705" t="s">
        <v>545</v>
      </c>
    </row>
    <row r="12" spans="1:14" ht="38.25" customHeight="1">
      <c r="A12" s="707"/>
      <c r="B12" s="410" t="s">
        <v>5</v>
      </c>
      <c r="C12" s="410" t="s">
        <v>5</v>
      </c>
      <c r="D12" s="80" t="s">
        <v>5</v>
      </c>
      <c r="E12" s="410" t="s">
        <v>5</v>
      </c>
      <c r="F12" s="410" t="s">
        <v>5</v>
      </c>
      <c r="G12" s="702"/>
      <c r="H12" s="410" t="s">
        <v>13</v>
      </c>
      <c r="I12" s="10" t="s">
        <v>150</v>
      </c>
      <c r="J12" s="707"/>
      <c r="K12" s="707"/>
      <c r="L12" s="707"/>
      <c r="M12" s="707"/>
      <c r="N12" s="707"/>
    </row>
    <row r="13" spans="1:14" s="15" customFormat="1" ht="11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418">
        <v>14</v>
      </c>
    </row>
    <row r="14" spans="1:14" ht="44.25" customHeight="1">
      <c r="A14" s="806" t="s">
        <v>592</v>
      </c>
      <c r="B14" s="705" t="s">
        <v>58</v>
      </c>
      <c r="C14" s="705" t="s">
        <v>58</v>
      </c>
      <c r="D14" s="705" t="s">
        <v>58</v>
      </c>
      <c r="E14" s="705" t="s">
        <v>58</v>
      </c>
      <c r="F14" s="705" t="s">
        <v>23</v>
      </c>
      <c r="G14" s="10" t="s">
        <v>59</v>
      </c>
      <c r="H14" s="10" t="s">
        <v>40</v>
      </c>
      <c r="I14" s="10">
        <v>744</v>
      </c>
      <c r="J14" s="10">
        <v>100</v>
      </c>
      <c r="K14" s="10">
        <v>100</v>
      </c>
      <c r="L14" s="10">
        <v>100</v>
      </c>
      <c r="M14" s="8">
        <v>0</v>
      </c>
      <c r="N14" s="8">
        <v>0</v>
      </c>
    </row>
    <row r="15" spans="1:14" ht="66.75" customHeight="1">
      <c r="A15" s="807"/>
      <c r="B15" s="706"/>
      <c r="C15" s="706"/>
      <c r="D15" s="706"/>
      <c r="E15" s="706"/>
      <c r="F15" s="706"/>
      <c r="G15" s="8" t="s">
        <v>271</v>
      </c>
      <c r="H15" s="10" t="s">
        <v>40</v>
      </c>
      <c r="I15" s="8">
        <v>744</v>
      </c>
      <c r="J15" s="8">
        <v>90</v>
      </c>
      <c r="K15" s="8">
        <v>95</v>
      </c>
      <c r="L15" s="8">
        <v>100</v>
      </c>
      <c r="M15" s="8">
        <v>0</v>
      </c>
      <c r="N15" s="8">
        <v>0</v>
      </c>
    </row>
    <row r="16" spans="1:14" ht="30" customHeight="1">
      <c r="A16" s="807"/>
      <c r="B16" s="706"/>
      <c r="C16" s="706"/>
      <c r="D16" s="706"/>
      <c r="E16" s="706"/>
      <c r="F16" s="706"/>
      <c r="G16" s="410" t="s">
        <v>270</v>
      </c>
      <c r="H16" s="10" t="s">
        <v>40</v>
      </c>
      <c r="I16" s="8">
        <v>744</v>
      </c>
      <c r="J16" s="8">
        <v>100</v>
      </c>
      <c r="K16" s="8">
        <v>100</v>
      </c>
      <c r="L16" s="8">
        <v>100</v>
      </c>
      <c r="M16" s="8">
        <v>0</v>
      </c>
      <c r="N16" s="8">
        <v>0</v>
      </c>
    </row>
    <row r="17" spans="1:14" ht="54" customHeight="1">
      <c r="A17" s="808"/>
      <c r="B17" s="707"/>
      <c r="C17" s="707"/>
      <c r="D17" s="707"/>
      <c r="E17" s="707"/>
      <c r="F17" s="707"/>
      <c r="G17" s="8" t="s">
        <v>61</v>
      </c>
      <c r="H17" s="8" t="s">
        <v>40</v>
      </c>
      <c r="I17" s="8">
        <v>744</v>
      </c>
      <c r="J17" s="8">
        <v>80</v>
      </c>
      <c r="K17" s="8">
        <v>85</v>
      </c>
      <c r="L17" s="8">
        <v>87</v>
      </c>
      <c r="M17" s="8">
        <v>0</v>
      </c>
      <c r="N17" s="8">
        <v>0</v>
      </c>
    </row>
    <row r="18" spans="1:14" ht="45" customHeight="1">
      <c r="A18" s="802" t="s">
        <v>322</v>
      </c>
      <c r="B18" s="705" t="s">
        <v>58</v>
      </c>
      <c r="C18" s="705" t="s">
        <v>58</v>
      </c>
      <c r="D18" s="705" t="s">
        <v>262</v>
      </c>
      <c r="E18" s="705" t="s">
        <v>58</v>
      </c>
      <c r="F18" s="705" t="s">
        <v>23</v>
      </c>
      <c r="G18" s="10" t="s">
        <v>59</v>
      </c>
      <c r="H18" s="10" t="s">
        <v>40</v>
      </c>
      <c r="I18" s="10">
        <v>744</v>
      </c>
      <c r="J18" s="10">
        <v>100</v>
      </c>
      <c r="K18" s="10">
        <v>100</v>
      </c>
      <c r="L18" s="10">
        <v>100</v>
      </c>
      <c r="M18" s="8">
        <v>0</v>
      </c>
      <c r="N18" s="8">
        <v>0</v>
      </c>
    </row>
    <row r="19" spans="1:14" ht="69" customHeight="1">
      <c r="A19" s="803"/>
      <c r="B19" s="706"/>
      <c r="C19" s="706"/>
      <c r="D19" s="706"/>
      <c r="E19" s="706"/>
      <c r="F19" s="706"/>
      <c r="G19" s="8" t="s">
        <v>271</v>
      </c>
      <c r="H19" s="10" t="s">
        <v>40</v>
      </c>
      <c r="I19" s="8">
        <v>744</v>
      </c>
      <c r="J19" s="8">
        <v>90</v>
      </c>
      <c r="K19" s="8">
        <v>95</v>
      </c>
      <c r="L19" s="8">
        <v>100</v>
      </c>
      <c r="M19" s="8">
        <v>0</v>
      </c>
      <c r="N19" s="8">
        <v>0</v>
      </c>
    </row>
    <row r="20" spans="1:14" ht="30" customHeight="1">
      <c r="A20" s="803"/>
      <c r="B20" s="706"/>
      <c r="C20" s="706"/>
      <c r="D20" s="706"/>
      <c r="E20" s="706"/>
      <c r="F20" s="706"/>
      <c r="G20" s="410" t="s">
        <v>270</v>
      </c>
      <c r="H20" s="10" t="s">
        <v>40</v>
      </c>
      <c r="I20" s="8">
        <v>744</v>
      </c>
      <c r="J20" s="8">
        <v>100</v>
      </c>
      <c r="K20" s="8">
        <v>100</v>
      </c>
      <c r="L20" s="8">
        <v>100</v>
      </c>
      <c r="M20" s="8">
        <v>0</v>
      </c>
      <c r="N20" s="8">
        <v>0</v>
      </c>
    </row>
    <row r="21" spans="1:14" ht="55.5" customHeight="1">
      <c r="A21" s="804"/>
      <c r="B21" s="707"/>
      <c r="C21" s="707"/>
      <c r="D21" s="707"/>
      <c r="E21" s="707"/>
      <c r="F21" s="707"/>
      <c r="G21" s="8" t="s">
        <v>61</v>
      </c>
      <c r="H21" s="8" t="s">
        <v>40</v>
      </c>
      <c r="I21" s="8">
        <v>744</v>
      </c>
      <c r="J21" s="8">
        <v>80</v>
      </c>
      <c r="K21" s="8">
        <v>85</v>
      </c>
      <c r="L21" s="8">
        <v>87</v>
      </c>
      <c r="M21" s="8">
        <v>0</v>
      </c>
      <c r="N21" s="8">
        <v>0</v>
      </c>
    </row>
    <row r="22" spans="1:14" ht="41.25" customHeight="1">
      <c r="A22" s="802" t="s">
        <v>323</v>
      </c>
      <c r="B22" s="705" t="s">
        <v>60</v>
      </c>
      <c r="C22" s="705" t="s">
        <v>58</v>
      </c>
      <c r="D22" s="705" t="s">
        <v>58</v>
      </c>
      <c r="E22" s="705" t="s">
        <v>58</v>
      </c>
      <c r="F22" s="705" t="s">
        <v>23</v>
      </c>
      <c r="G22" s="10" t="s">
        <v>59</v>
      </c>
      <c r="H22" s="10" t="s">
        <v>40</v>
      </c>
      <c r="I22" s="10">
        <v>744</v>
      </c>
      <c r="J22" s="10">
        <v>100</v>
      </c>
      <c r="K22" s="10">
        <v>100</v>
      </c>
      <c r="L22" s="10">
        <v>100</v>
      </c>
      <c r="M22" s="8">
        <v>0</v>
      </c>
      <c r="N22" s="8">
        <v>0</v>
      </c>
    </row>
    <row r="23" spans="1:14" ht="66.75" customHeight="1">
      <c r="A23" s="803"/>
      <c r="B23" s="706"/>
      <c r="C23" s="706"/>
      <c r="D23" s="706"/>
      <c r="E23" s="706"/>
      <c r="F23" s="706"/>
      <c r="G23" s="8" t="s">
        <v>271</v>
      </c>
      <c r="H23" s="10" t="s">
        <v>40</v>
      </c>
      <c r="I23" s="8">
        <v>744</v>
      </c>
      <c r="J23" s="8">
        <v>90</v>
      </c>
      <c r="K23" s="8">
        <v>95</v>
      </c>
      <c r="L23" s="8">
        <v>100</v>
      </c>
      <c r="M23" s="8">
        <v>0</v>
      </c>
      <c r="N23" s="8">
        <v>0</v>
      </c>
    </row>
    <row r="24" spans="1:14" ht="27" customHeight="1">
      <c r="A24" s="803"/>
      <c r="B24" s="706"/>
      <c r="C24" s="706"/>
      <c r="D24" s="706"/>
      <c r="E24" s="706"/>
      <c r="F24" s="706"/>
      <c r="G24" s="410" t="s">
        <v>270</v>
      </c>
      <c r="H24" s="10" t="s">
        <v>40</v>
      </c>
      <c r="I24" s="8">
        <v>744</v>
      </c>
      <c r="J24" s="8">
        <v>100</v>
      </c>
      <c r="K24" s="8">
        <v>100</v>
      </c>
      <c r="L24" s="8">
        <v>100</v>
      </c>
      <c r="M24" s="8">
        <v>0</v>
      </c>
      <c r="N24" s="8">
        <v>0</v>
      </c>
    </row>
    <row r="25" spans="1:14" ht="51.75" customHeight="1">
      <c r="A25" s="804"/>
      <c r="B25" s="706"/>
      <c r="C25" s="707"/>
      <c r="D25" s="707"/>
      <c r="E25" s="707"/>
      <c r="F25" s="707"/>
      <c r="G25" s="8" t="s">
        <v>61</v>
      </c>
      <c r="H25" s="8" t="s">
        <v>40</v>
      </c>
      <c r="I25" s="8">
        <v>744</v>
      </c>
      <c r="J25" s="8">
        <v>80</v>
      </c>
      <c r="K25" s="8">
        <v>85</v>
      </c>
      <c r="L25" s="8">
        <v>87</v>
      </c>
      <c r="M25" s="8">
        <v>0</v>
      </c>
      <c r="N25" s="8">
        <v>0</v>
      </c>
    </row>
    <row r="26" spans="1:14" ht="40.5" customHeight="1">
      <c r="A26" s="802" t="s">
        <v>324</v>
      </c>
      <c r="B26" s="706"/>
      <c r="C26" s="705" t="s">
        <v>58</v>
      </c>
      <c r="D26" s="705" t="s">
        <v>262</v>
      </c>
      <c r="E26" s="705" t="s">
        <v>58</v>
      </c>
      <c r="F26" s="705" t="s">
        <v>23</v>
      </c>
      <c r="G26" s="10" t="s">
        <v>59</v>
      </c>
      <c r="H26" s="10" t="s">
        <v>40</v>
      </c>
      <c r="I26" s="10">
        <v>744</v>
      </c>
      <c r="J26" s="10">
        <v>100</v>
      </c>
      <c r="K26" s="10">
        <v>100</v>
      </c>
      <c r="L26" s="10">
        <v>100</v>
      </c>
      <c r="M26" s="8">
        <v>0</v>
      </c>
      <c r="N26" s="8">
        <v>0</v>
      </c>
    </row>
    <row r="27" spans="1:14" ht="66.75" customHeight="1">
      <c r="A27" s="803"/>
      <c r="B27" s="706"/>
      <c r="C27" s="706"/>
      <c r="D27" s="706"/>
      <c r="E27" s="706"/>
      <c r="F27" s="706"/>
      <c r="G27" s="8" t="s">
        <v>271</v>
      </c>
      <c r="H27" s="10" t="s">
        <v>40</v>
      </c>
      <c r="I27" s="8">
        <v>744</v>
      </c>
      <c r="J27" s="8">
        <v>90</v>
      </c>
      <c r="K27" s="8">
        <v>95</v>
      </c>
      <c r="L27" s="8">
        <v>100</v>
      </c>
      <c r="M27" s="8">
        <v>0</v>
      </c>
      <c r="N27" s="8">
        <v>0</v>
      </c>
    </row>
    <row r="28" spans="1:14" ht="28.5" customHeight="1">
      <c r="A28" s="803"/>
      <c r="B28" s="706"/>
      <c r="C28" s="706"/>
      <c r="D28" s="706"/>
      <c r="E28" s="706"/>
      <c r="F28" s="706"/>
      <c r="G28" s="410" t="s">
        <v>270</v>
      </c>
      <c r="H28" s="10" t="s">
        <v>40</v>
      </c>
      <c r="I28" s="8">
        <v>744</v>
      </c>
      <c r="J28" s="8">
        <v>100</v>
      </c>
      <c r="K28" s="8">
        <v>100</v>
      </c>
      <c r="L28" s="8">
        <v>100</v>
      </c>
      <c r="M28" s="8">
        <v>0</v>
      </c>
      <c r="N28" s="8">
        <v>0</v>
      </c>
    </row>
    <row r="29" spans="1:14" ht="57.75" customHeight="1">
      <c r="A29" s="804"/>
      <c r="B29" s="707"/>
      <c r="C29" s="707"/>
      <c r="D29" s="707"/>
      <c r="E29" s="707"/>
      <c r="F29" s="707"/>
      <c r="G29" s="8" t="s">
        <v>61</v>
      </c>
      <c r="H29" s="8" t="s">
        <v>40</v>
      </c>
      <c r="I29" s="8">
        <v>744</v>
      </c>
      <c r="J29" s="8">
        <v>80</v>
      </c>
      <c r="K29" s="8">
        <v>85</v>
      </c>
      <c r="L29" s="8">
        <v>87</v>
      </c>
      <c r="M29" s="8">
        <v>0</v>
      </c>
      <c r="N29" s="8">
        <v>0</v>
      </c>
    </row>
    <row r="30" spans="1:12" ht="41.25" customHeight="1">
      <c r="A30" s="777" t="s">
        <v>62</v>
      </c>
      <c r="B30" s="777"/>
      <c r="C30" s="777"/>
      <c r="D30" s="777"/>
      <c r="E30" s="777"/>
      <c r="F30" s="777"/>
      <c r="G30" s="777"/>
      <c r="H30" s="777"/>
      <c r="I30" s="777"/>
      <c r="J30" s="777"/>
      <c r="K30" s="777"/>
      <c r="L30" s="777"/>
    </row>
    <row r="31" spans="1:11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</sheetData>
  <sheetProtection/>
  <mergeCells count="45">
    <mergeCell ref="C26:C29"/>
    <mergeCell ref="D26:D29"/>
    <mergeCell ref="E26:E29"/>
    <mergeCell ref="A18:A21"/>
    <mergeCell ref="B18:B21"/>
    <mergeCell ref="C18:C21"/>
    <mergeCell ref="D18:D21"/>
    <mergeCell ref="D22:D25"/>
    <mergeCell ref="E22:E25"/>
    <mergeCell ref="F18:F21"/>
    <mergeCell ref="F22:F25"/>
    <mergeCell ref="F26:F29"/>
    <mergeCell ref="A22:A25"/>
    <mergeCell ref="A8:L8"/>
    <mergeCell ref="A14:A17"/>
    <mergeCell ref="B14:B17"/>
    <mergeCell ref="C14:C17"/>
    <mergeCell ref="D14:D17"/>
    <mergeCell ref="A26:A29"/>
    <mergeCell ref="A1:L1"/>
    <mergeCell ref="A3:L3"/>
    <mergeCell ref="A5:H5"/>
    <mergeCell ref="I5:J5"/>
    <mergeCell ref="K5:L5"/>
    <mergeCell ref="F14:F17"/>
    <mergeCell ref="A6:H6"/>
    <mergeCell ref="A7:L7"/>
    <mergeCell ref="M9:N10"/>
    <mergeCell ref="G11:G12"/>
    <mergeCell ref="H11:I11"/>
    <mergeCell ref="L11:L12"/>
    <mergeCell ref="M11:M12"/>
    <mergeCell ref="N11:N12"/>
    <mergeCell ref="J11:J12"/>
    <mergeCell ref="K11:K12"/>
    <mergeCell ref="A30:L30"/>
    <mergeCell ref="E9:F11"/>
    <mergeCell ref="G9:I10"/>
    <mergeCell ref="J9:L9"/>
    <mergeCell ref="A9:A12"/>
    <mergeCell ref="B9:D11"/>
    <mergeCell ref="E14:E17"/>
    <mergeCell ref="E18:E21"/>
    <mergeCell ref="B22:B29"/>
    <mergeCell ref="C22:C25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H39"/>
  <sheetViews>
    <sheetView tabSelected="1" view="pageBreakPreview" zoomScale="90" zoomScaleSheetLayoutView="90" zoomScalePageLayoutView="0" workbookViewId="0" topLeftCell="D3">
      <selection activeCell="M11" sqref="M11"/>
    </sheetView>
  </sheetViews>
  <sheetFormatPr defaultColWidth="9.00390625" defaultRowHeight="12.75"/>
  <cols>
    <col min="1" max="1" width="13.625" style="138" customWidth="1"/>
    <col min="2" max="2" width="15.375" style="0" customWidth="1"/>
    <col min="3" max="3" width="13.125" style="0" customWidth="1"/>
    <col min="4" max="5" width="12.375" style="0" customWidth="1"/>
    <col min="6" max="6" width="13.875" style="0" customWidth="1"/>
    <col min="7" max="7" width="7.75390625" style="0" customWidth="1"/>
    <col min="8" max="8" width="7.625" style="0" customWidth="1"/>
    <col min="9" max="9" width="6.375" style="0" customWidth="1"/>
    <col min="10" max="10" width="10.75390625" style="0" customWidth="1"/>
    <col min="11" max="11" width="9.75390625" style="0" customWidth="1"/>
    <col min="12" max="12" width="9.375" style="0" customWidth="1"/>
    <col min="13" max="13" width="10.00390625" style="0" customWidth="1"/>
    <col min="14" max="14" width="9.25390625" style="0" customWidth="1"/>
    <col min="18" max="18" width="11.125" style="0" customWidth="1"/>
    <col min="19" max="19" width="11.75390625" style="0" customWidth="1"/>
    <col min="20" max="20" width="11.875" style="0" customWidth="1"/>
    <col min="21" max="21" width="11.25390625" style="0" customWidth="1"/>
    <col min="22" max="22" width="11.625" style="0" customWidth="1"/>
    <col min="23" max="23" width="11.75390625" style="0" customWidth="1"/>
    <col min="24" max="24" width="10.25390625" style="0" customWidth="1"/>
    <col min="25" max="25" width="10.125" style="0" customWidth="1"/>
    <col min="26" max="26" width="9.125" style="0" customWidth="1"/>
    <col min="27" max="28" width="10.875" style="0" customWidth="1"/>
    <col min="29" max="29" width="11.25390625" style="0" customWidth="1"/>
    <col min="30" max="34" width="8.875" style="0" hidden="1" customWidth="1"/>
    <col min="35" max="35" width="9.125" style="0" hidden="1" customWidth="1"/>
    <col min="36" max="36" width="0" style="0" hidden="1" customWidth="1"/>
  </cols>
  <sheetData>
    <row r="1" spans="1:32" ht="16.5">
      <c r="A1" s="403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R1" s="732" t="s">
        <v>236</v>
      </c>
      <c r="S1" s="733"/>
      <c r="T1" s="734"/>
      <c r="U1" s="732" t="s">
        <v>239</v>
      </c>
      <c r="V1" s="733"/>
      <c r="X1" s="69"/>
      <c r="Y1" s="69"/>
      <c r="Z1" s="69"/>
      <c r="AD1" s="69">
        <f>R5</f>
        <v>0</v>
      </c>
      <c r="AE1" s="69">
        <f>S5</f>
        <v>0</v>
      </c>
      <c r="AF1" s="69">
        <f>T5</f>
        <v>0</v>
      </c>
    </row>
    <row r="2" spans="1:32" ht="16.5">
      <c r="A2" s="403"/>
      <c r="B2" s="25"/>
      <c r="C2" s="25"/>
      <c r="D2" s="25"/>
      <c r="E2" s="25"/>
      <c r="F2" s="25"/>
      <c r="G2" s="25"/>
      <c r="H2" s="25"/>
      <c r="I2" s="25"/>
      <c r="J2" s="25"/>
      <c r="K2" s="25"/>
      <c r="R2" s="312">
        <f>J8+4о!J8+5о!J8+'1РДО о'!J8</f>
        <v>178</v>
      </c>
      <c r="S2" s="312">
        <f>K8+4о!K8+5о!K8+'1РДО о'!K8</f>
        <v>181</v>
      </c>
      <c r="T2" s="312">
        <f>L8+4о!L8+5о!L8+'1РДО о'!L8</f>
        <v>165</v>
      </c>
      <c r="U2" s="148">
        <f>3о!J10+3о!J12+4о!J10+4о!J12+5о!J10</f>
        <v>0</v>
      </c>
      <c r="V2" s="148">
        <f>3о!K10+3о!K12+4о!K10+4о!K12+5о!K10</f>
        <v>0</v>
      </c>
      <c r="X2" s="132"/>
      <c r="Y2" s="132"/>
      <c r="Z2" s="132"/>
      <c r="AA2" s="132"/>
      <c r="AB2" s="132"/>
      <c r="AD2" s="132" t="s">
        <v>287</v>
      </c>
      <c r="AE2" s="132"/>
      <c r="AF2" s="132"/>
    </row>
    <row r="3" spans="1:32" ht="39.75" customHeight="1">
      <c r="A3" s="771" t="s">
        <v>3</v>
      </c>
      <c r="B3" s="708" t="s">
        <v>25</v>
      </c>
      <c r="C3" s="709"/>
      <c r="D3" s="710"/>
      <c r="E3" s="708" t="s">
        <v>26</v>
      </c>
      <c r="F3" s="710"/>
      <c r="G3" s="721" t="s">
        <v>24</v>
      </c>
      <c r="H3" s="721"/>
      <c r="I3" s="721"/>
      <c r="J3" s="698" t="s">
        <v>154</v>
      </c>
      <c r="K3" s="699"/>
      <c r="L3" s="700"/>
      <c r="M3" s="703" t="s">
        <v>64</v>
      </c>
      <c r="N3" s="767"/>
      <c r="O3" s="704"/>
      <c r="P3" s="737" t="s">
        <v>531</v>
      </c>
      <c r="Q3" s="810"/>
      <c r="R3" s="378"/>
      <c r="S3" s="378"/>
      <c r="T3" s="378"/>
      <c r="U3" s="378"/>
      <c r="V3" s="378"/>
      <c r="W3" s="809"/>
      <c r="X3" s="809"/>
      <c r="Y3" s="809"/>
      <c r="Z3" s="41"/>
      <c r="AA3" s="41"/>
      <c r="AB3" s="41"/>
      <c r="AC3" s="41"/>
      <c r="AD3" s="147" t="e">
        <f>График!#REF!/3о!R2</f>
        <v>#REF!</v>
      </c>
      <c r="AE3" s="147" t="e">
        <f>График!#REF!/3о!S2</f>
        <v>#REF!</v>
      </c>
      <c r="AF3" s="147" t="e">
        <f>График!#REF!/3о!T2</f>
        <v>#REF!</v>
      </c>
    </row>
    <row r="4" spans="1:29" ht="16.5" customHeight="1">
      <c r="A4" s="814"/>
      <c r="B4" s="711"/>
      <c r="C4" s="712"/>
      <c r="D4" s="713"/>
      <c r="E4" s="711"/>
      <c r="F4" s="713"/>
      <c r="G4" s="765" t="s">
        <v>4</v>
      </c>
      <c r="H4" s="765" t="s">
        <v>149</v>
      </c>
      <c r="I4" s="765"/>
      <c r="J4" s="8" t="s">
        <v>527</v>
      </c>
      <c r="K4" s="8" t="s">
        <v>581</v>
      </c>
      <c r="L4" s="8" t="s">
        <v>587</v>
      </c>
      <c r="M4" s="8" t="s">
        <v>527</v>
      </c>
      <c r="N4" s="8" t="s">
        <v>581</v>
      </c>
      <c r="O4" s="8" t="s">
        <v>587</v>
      </c>
      <c r="P4" s="739"/>
      <c r="Q4" s="740"/>
      <c r="R4" s="762"/>
      <c r="S4" s="762"/>
      <c r="T4" s="762"/>
      <c r="U4" s="379"/>
      <c r="V4" s="379"/>
      <c r="W4" s="809"/>
      <c r="X4" s="809"/>
      <c r="Y4" s="809"/>
      <c r="Z4" s="759"/>
      <c r="AA4" s="759"/>
      <c r="AB4" s="759"/>
      <c r="AC4" s="41"/>
    </row>
    <row r="5" spans="1:29" ht="39.75" customHeight="1">
      <c r="A5" s="814"/>
      <c r="B5" s="714"/>
      <c r="C5" s="715"/>
      <c r="D5" s="716"/>
      <c r="E5" s="714"/>
      <c r="F5" s="716"/>
      <c r="G5" s="765"/>
      <c r="H5" s="765"/>
      <c r="I5" s="765"/>
      <c r="J5" s="705" t="s">
        <v>21</v>
      </c>
      <c r="K5" s="705" t="s">
        <v>6</v>
      </c>
      <c r="L5" s="705" t="s">
        <v>7</v>
      </c>
      <c r="M5" s="705" t="s">
        <v>21</v>
      </c>
      <c r="N5" s="705" t="s">
        <v>6</v>
      </c>
      <c r="O5" s="705" t="s">
        <v>7</v>
      </c>
      <c r="P5" s="705" t="s">
        <v>532</v>
      </c>
      <c r="Q5" s="737" t="s">
        <v>533</v>
      </c>
      <c r="R5" s="361"/>
      <c r="S5" s="361"/>
      <c r="T5" s="361"/>
      <c r="U5" s="379"/>
      <c r="V5" s="379"/>
      <c r="W5" s="506"/>
      <c r="X5" s="506"/>
      <c r="Y5" s="506"/>
      <c r="Z5" s="759"/>
      <c r="AA5" s="759"/>
      <c r="AB5" s="759"/>
      <c r="AC5" s="41"/>
    </row>
    <row r="6" spans="1:29" ht="30.75" customHeight="1">
      <c r="A6" s="772"/>
      <c r="B6" s="66" t="s">
        <v>5</v>
      </c>
      <c r="C6" s="66" t="s">
        <v>5</v>
      </c>
      <c r="D6" s="80" t="s">
        <v>5</v>
      </c>
      <c r="E6" s="80" t="s">
        <v>5</v>
      </c>
      <c r="F6" s="9" t="s">
        <v>5</v>
      </c>
      <c r="G6" s="765"/>
      <c r="H6" s="9" t="s">
        <v>13</v>
      </c>
      <c r="I6" s="8" t="s">
        <v>150</v>
      </c>
      <c r="J6" s="707"/>
      <c r="K6" s="707"/>
      <c r="L6" s="707"/>
      <c r="M6" s="707"/>
      <c r="N6" s="707"/>
      <c r="O6" s="707"/>
      <c r="P6" s="707"/>
      <c r="Q6" s="741"/>
      <c r="R6" s="486"/>
      <c r="S6" s="486"/>
      <c r="T6" s="486"/>
      <c r="U6" s="379"/>
      <c r="V6" s="379"/>
      <c r="W6" s="507"/>
      <c r="X6" s="507"/>
      <c r="Y6" s="507"/>
      <c r="Z6" s="759"/>
      <c r="AA6" s="759"/>
      <c r="AB6" s="759"/>
      <c r="AC6" s="41"/>
    </row>
    <row r="7" spans="1:29" ht="12.75" customHeight="1">
      <c r="A7" s="415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763" t="s">
        <v>501</v>
      </c>
      <c r="S7" s="735">
        <v>2020</v>
      </c>
      <c r="T7" s="811"/>
      <c r="U7" s="813"/>
      <c r="V7" s="813"/>
      <c r="W7" s="364"/>
      <c r="X7" s="364"/>
      <c r="Y7" s="364"/>
      <c r="Z7" s="375"/>
      <c r="AA7" s="375"/>
      <c r="AB7" s="375"/>
      <c r="AC7" s="366"/>
    </row>
    <row r="8" spans="1:34" s="32" customFormat="1" ht="12.75" customHeight="1">
      <c r="A8" s="583"/>
      <c r="B8" s="40"/>
      <c r="C8" s="40"/>
      <c r="D8" s="35" t="s">
        <v>83</v>
      </c>
      <c r="E8" s="33"/>
      <c r="F8" s="33"/>
      <c r="G8" s="701" t="s">
        <v>65</v>
      </c>
      <c r="H8" s="705" t="s">
        <v>66</v>
      </c>
      <c r="I8" s="705">
        <v>792</v>
      </c>
      <c r="J8" s="33">
        <f>SUM(J9:J12)</f>
        <v>74</v>
      </c>
      <c r="K8" s="33">
        <f>SUM(K9:K12)</f>
        <v>74</v>
      </c>
      <c r="L8" s="33">
        <f>SUM(L9:L12)</f>
        <v>66</v>
      </c>
      <c r="M8" s="114">
        <f>(M9*J9+M10*J10+M11*J11+M12*J12)/J8</f>
        <v>413104.668205284</v>
      </c>
      <c r="N8" s="114">
        <f>(N9*K9+N10*K10+N11*K11+N12*K12)/K8</f>
        <v>410988.8232614637</v>
      </c>
      <c r="O8" s="114">
        <f>(O9*L9+O10*L10+O11*L11+O12*L12)/L8</f>
        <v>476293.7344228805</v>
      </c>
      <c r="P8" s="65"/>
      <c r="Q8" s="65"/>
      <c r="R8" s="764"/>
      <c r="S8" s="381">
        <v>2021</v>
      </c>
      <c r="T8" s="381">
        <v>2022</v>
      </c>
      <c r="U8" s="508">
        <v>2023</v>
      </c>
      <c r="V8" s="538"/>
      <c r="W8" s="511"/>
      <c r="X8" s="511"/>
      <c r="Y8" s="511"/>
      <c r="Z8" s="512"/>
      <c r="AA8" s="513"/>
      <c r="AB8" s="513"/>
      <c r="AC8" s="514"/>
      <c r="AD8" s="513"/>
      <c r="AE8" s="513"/>
      <c r="AF8" s="513"/>
      <c r="AG8" s="137"/>
      <c r="AH8" s="137"/>
    </row>
    <row r="9" spans="1:34" ht="29.25" customHeight="1">
      <c r="A9" s="577" t="s">
        <v>321</v>
      </c>
      <c r="B9" s="10" t="s">
        <v>58</v>
      </c>
      <c r="C9" s="10" t="s">
        <v>58</v>
      </c>
      <c r="D9" s="8" t="s">
        <v>58</v>
      </c>
      <c r="E9" s="8" t="s">
        <v>58</v>
      </c>
      <c r="F9" s="10" t="s">
        <v>23</v>
      </c>
      <c r="G9" s="812"/>
      <c r="H9" s="706"/>
      <c r="I9" s="706"/>
      <c r="J9" s="8">
        <v>73</v>
      </c>
      <c r="K9" s="8">
        <v>73</v>
      </c>
      <c r="L9" s="8">
        <v>65</v>
      </c>
      <c r="M9" s="27">
        <f>расчет!N3/3о!J9</f>
        <v>415067.8417423427</v>
      </c>
      <c r="N9" s="27">
        <f>расчет!O3/3о!K9</f>
        <v>412923.0126212098</v>
      </c>
      <c r="O9" s="27">
        <f>расчет!P3/3о!L9</f>
        <v>479470.66879861715</v>
      </c>
      <c r="P9" s="27">
        <v>5</v>
      </c>
      <c r="Q9" s="27">
        <f>J9/100*P9</f>
        <v>3.65</v>
      </c>
      <c r="R9" s="131">
        <f>'нормативы по ступеням'!D87</f>
        <v>220580</v>
      </c>
      <c r="S9" s="382">
        <f>J9*M9</f>
        <v>30299952.447191015</v>
      </c>
      <c r="T9" s="382">
        <f aca="true" t="shared" si="0" ref="S9:U12">K9*N9</f>
        <v>30143379.921348315</v>
      </c>
      <c r="U9" s="509">
        <f t="shared" si="0"/>
        <v>31165593.471910115</v>
      </c>
      <c r="V9" s="510"/>
      <c r="W9" s="515"/>
      <c r="X9" s="516"/>
      <c r="Y9" s="515"/>
      <c r="Z9" s="517"/>
      <c r="AA9" s="518"/>
      <c r="AB9" s="513"/>
      <c r="AC9" s="519"/>
      <c r="AD9" s="518"/>
      <c r="AE9" s="513"/>
      <c r="AF9" s="519"/>
      <c r="AG9" s="41"/>
      <c r="AH9" s="41"/>
    </row>
    <row r="10" spans="1:34" ht="68.25" customHeight="1">
      <c r="A10" s="577" t="s">
        <v>322</v>
      </c>
      <c r="B10" s="10" t="s">
        <v>58</v>
      </c>
      <c r="C10" s="10" t="s">
        <v>58</v>
      </c>
      <c r="D10" s="8" t="s">
        <v>262</v>
      </c>
      <c r="E10" s="8" t="s">
        <v>58</v>
      </c>
      <c r="F10" s="10" t="s">
        <v>23</v>
      </c>
      <c r="G10" s="812"/>
      <c r="H10" s="706"/>
      <c r="I10" s="706"/>
      <c r="J10" s="8">
        <v>0</v>
      </c>
      <c r="K10" s="8">
        <v>0</v>
      </c>
      <c r="L10" s="8">
        <v>0</v>
      </c>
      <c r="M10" s="113">
        <f>Z10</f>
        <v>0</v>
      </c>
      <c r="N10" s="113">
        <f>AA10</f>
        <v>0</v>
      </c>
      <c r="O10" s="113">
        <f>AB10</f>
        <v>0</v>
      </c>
      <c r="P10" s="113"/>
      <c r="Q10" s="113"/>
      <c r="R10" s="75">
        <f>'нормативы по ступеням'!D160</f>
        <v>1072586</v>
      </c>
      <c r="S10" s="382">
        <f t="shared" si="0"/>
        <v>0</v>
      </c>
      <c r="T10" s="382">
        <f t="shared" si="0"/>
        <v>0</v>
      </c>
      <c r="U10" s="509">
        <f t="shared" si="0"/>
        <v>0</v>
      </c>
      <c r="V10" s="510"/>
      <c r="W10" s="515"/>
      <c r="X10" s="516"/>
      <c r="Y10" s="515"/>
      <c r="Z10" s="517"/>
      <c r="AA10" s="513"/>
      <c r="AB10" s="513"/>
      <c r="AC10" s="519"/>
      <c r="AD10" s="513"/>
      <c r="AE10" s="513"/>
      <c r="AF10" s="519"/>
      <c r="AG10" s="41"/>
      <c r="AH10" s="41"/>
    </row>
    <row r="11" spans="1:34" ht="27" customHeight="1">
      <c r="A11" s="584" t="s">
        <v>323</v>
      </c>
      <c r="B11" s="705" t="s">
        <v>60</v>
      </c>
      <c r="C11" s="10" t="s">
        <v>58</v>
      </c>
      <c r="D11" s="10" t="s">
        <v>58</v>
      </c>
      <c r="E11" s="8" t="s">
        <v>58</v>
      </c>
      <c r="F11" s="8" t="s">
        <v>23</v>
      </c>
      <c r="G11" s="812"/>
      <c r="H11" s="706"/>
      <c r="I11" s="706"/>
      <c r="J11" s="8">
        <v>1</v>
      </c>
      <c r="K11" s="8">
        <v>1</v>
      </c>
      <c r="L11" s="8">
        <v>1</v>
      </c>
      <c r="M11" s="689">
        <f>R11</f>
        <v>269793</v>
      </c>
      <c r="N11" s="689">
        <f>S11</f>
        <v>269793</v>
      </c>
      <c r="O11" s="689">
        <f>T11</f>
        <v>269793</v>
      </c>
      <c r="P11" s="113"/>
      <c r="Q11" s="113"/>
      <c r="R11" s="75">
        <f>'нормативы по ступеням'!D102</f>
        <v>269793</v>
      </c>
      <c r="S11" s="382">
        <f t="shared" si="0"/>
        <v>269793</v>
      </c>
      <c r="T11" s="382">
        <f t="shared" si="0"/>
        <v>269793</v>
      </c>
      <c r="U11" s="509">
        <f t="shared" si="0"/>
        <v>269793</v>
      </c>
      <c r="V11" s="510"/>
      <c r="W11" s="515"/>
      <c r="X11" s="516"/>
      <c r="Y11" s="515"/>
      <c r="Z11" s="517"/>
      <c r="AA11" s="513"/>
      <c r="AB11" s="513"/>
      <c r="AC11" s="519"/>
      <c r="AD11" s="513"/>
      <c r="AE11" s="513"/>
      <c r="AF11" s="519"/>
      <c r="AG11" s="41"/>
      <c r="AH11" s="41"/>
    </row>
    <row r="12" spans="1:34" ht="67.5" customHeight="1">
      <c r="A12" s="584" t="s">
        <v>324</v>
      </c>
      <c r="B12" s="707"/>
      <c r="C12" s="8" t="s">
        <v>58</v>
      </c>
      <c r="D12" s="8" t="s">
        <v>262</v>
      </c>
      <c r="E12" s="8" t="s">
        <v>58</v>
      </c>
      <c r="F12" s="8" t="s">
        <v>23</v>
      </c>
      <c r="G12" s="702"/>
      <c r="H12" s="707"/>
      <c r="I12" s="707"/>
      <c r="J12" s="8">
        <v>0</v>
      </c>
      <c r="K12" s="8">
        <v>0</v>
      </c>
      <c r="L12" s="8">
        <v>0</v>
      </c>
      <c r="M12" s="65"/>
      <c r="N12" s="65"/>
      <c r="O12" s="65"/>
      <c r="P12" s="65"/>
      <c r="Q12" s="65"/>
      <c r="R12" s="532">
        <f>R10</f>
        <v>1072586</v>
      </c>
      <c r="S12" s="382">
        <f t="shared" si="0"/>
        <v>0</v>
      </c>
      <c r="T12" s="382">
        <f t="shared" si="0"/>
        <v>0</v>
      </c>
      <c r="U12" s="509">
        <f t="shared" si="0"/>
        <v>0</v>
      </c>
      <c r="V12" s="522"/>
      <c r="W12" s="515"/>
      <c r="X12" s="520"/>
      <c r="Y12" s="515"/>
      <c r="Z12" s="521"/>
      <c r="AA12" s="513"/>
      <c r="AB12" s="513"/>
      <c r="AC12" s="519"/>
      <c r="AD12" s="513"/>
      <c r="AE12" s="513"/>
      <c r="AF12" s="519"/>
      <c r="AG12" s="41"/>
      <c r="AH12" s="41"/>
    </row>
    <row r="13" spans="15:34" ht="12.75">
      <c r="O13" s="68"/>
      <c r="P13" s="68"/>
      <c r="Q13" s="68"/>
      <c r="R13" s="488"/>
      <c r="S13" s="533"/>
      <c r="T13" s="488"/>
      <c r="U13" s="380"/>
      <c r="V13" s="41"/>
      <c r="W13" s="758"/>
      <c r="X13" s="758"/>
      <c r="Y13" s="758"/>
      <c r="Z13" s="364"/>
      <c r="AA13" s="364"/>
      <c r="AB13" s="41"/>
      <c r="AC13" s="371"/>
      <c r="AD13" s="41"/>
      <c r="AE13" s="41"/>
      <c r="AF13" s="41"/>
      <c r="AG13" s="41"/>
      <c r="AH13" s="41"/>
    </row>
    <row r="14" spans="1:34" ht="35.25" customHeight="1">
      <c r="A14" s="761" t="s">
        <v>67</v>
      </c>
      <c r="B14" s="761"/>
      <c r="C14" s="761"/>
      <c r="D14" s="761"/>
      <c r="E14" s="761"/>
      <c r="F14" s="761"/>
      <c r="G14" s="761"/>
      <c r="H14" s="761"/>
      <c r="I14" s="761"/>
      <c r="J14" s="761"/>
      <c r="K14" s="761"/>
      <c r="L14" s="761"/>
      <c r="M14" s="761"/>
      <c r="N14" s="761"/>
      <c r="O14" s="761"/>
      <c r="P14" s="23"/>
      <c r="Q14" s="23"/>
      <c r="R14" s="534"/>
      <c r="S14" s="534"/>
      <c r="T14" s="534"/>
      <c r="U14" s="527"/>
      <c r="V14" s="522"/>
      <c r="W14" s="522"/>
      <c r="X14" s="522"/>
      <c r="Y14" s="522"/>
      <c r="Z14" s="523"/>
      <c r="AA14" s="524"/>
      <c r="AB14" s="497"/>
      <c r="AC14" s="497"/>
      <c r="AD14" s="525"/>
      <c r="AE14" s="526"/>
      <c r="AF14" s="526"/>
      <c r="AG14" s="41"/>
      <c r="AH14" s="41"/>
    </row>
    <row r="15" spans="18:34" ht="12.75">
      <c r="R15" s="534"/>
      <c r="S15" s="534"/>
      <c r="T15" s="534"/>
      <c r="U15" s="527"/>
      <c r="V15" s="522"/>
      <c r="W15" s="522"/>
      <c r="X15" s="522"/>
      <c r="Y15" s="522"/>
      <c r="Z15" s="527"/>
      <c r="AA15" s="391"/>
      <c r="AB15" s="391"/>
      <c r="AC15" s="391"/>
      <c r="AD15" s="527"/>
      <c r="AE15" s="526"/>
      <c r="AF15" s="526"/>
      <c r="AG15" s="41"/>
      <c r="AH15" s="41"/>
    </row>
    <row r="16" spans="1:34" ht="18.75">
      <c r="A16" s="585" t="s">
        <v>68</v>
      </c>
      <c r="R16" s="534"/>
      <c r="S16" s="534"/>
      <c r="T16" s="534"/>
      <c r="U16" s="527"/>
      <c r="V16" s="522"/>
      <c r="W16" s="522"/>
      <c r="X16" s="522"/>
      <c r="Y16" s="522"/>
      <c r="Z16" s="527"/>
      <c r="AA16" s="391"/>
      <c r="AB16" s="391"/>
      <c r="AC16" s="391"/>
      <c r="AD16" s="527"/>
      <c r="AE16" s="526"/>
      <c r="AF16" s="526"/>
      <c r="AG16" s="41"/>
      <c r="AH16" s="41"/>
    </row>
    <row r="17" spans="18:34" ht="12.75">
      <c r="R17" s="535"/>
      <c r="S17" s="535"/>
      <c r="T17" s="535"/>
      <c r="U17" s="527"/>
      <c r="V17" s="522"/>
      <c r="W17" s="522"/>
      <c r="X17" s="522"/>
      <c r="Y17" s="522"/>
      <c r="Z17" s="527"/>
      <c r="AA17" s="391"/>
      <c r="AB17" s="391"/>
      <c r="AC17" s="391"/>
      <c r="AD17" s="527"/>
      <c r="AE17" s="526"/>
      <c r="AF17" s="526"/>
      <c r="AG17" s="41"/>
      <c r="AH17" s="41"/>
    </row>
    <row r="18" spans="1:34" ht="12.75" customHeight="1">
      <c r="A18" s="714" t="s">
        <v>14</v>
      </c>
      <c r="B18" s="715"/>
      <c r="C18" s="715"/>
      <c r="D18" s="715"/>
      <c r="E18" s="715"/>
      <c r="F18" s="715"/>
      <c r="G18" s="715"/>
      <c r="H18" s="715"/>
      <c r="I18" s="715"/>
      <c r="J18" s="715"/>
      <c r="K18" s="715"/>
      <c r="L18" s="715"/>
      <c r="M18" s="715"/>
      <c r="N18" s="715"/>
      <c r="O18" s="715"/>
      <c r="P18" s="349"/>
      <c r="Q18" s="349"/>
      <c r="R18" s="536"/>
      <c r="S18" s="536"/>
      <c r="T18" s="536"/>
      <c r="U18" s="526"/>
      <c r="V18" s="528"/>
      <c r="W18" s="528"/>
      <c r="X18" s="528"/>
      <c r="Y18" s="528"/>
      <c r="Z18" s="526"/>
      <c r="AA18" s="391"/>
      <c r="AB18" s="389"/>
      <c r="AC18" s="389"/>
      <c r="AD18" s="390"/>
      <c r="AE18" s="526"/>
      <c r="AF18" s="526"/>
      <c r="AG18" s="41"/>
      <c r="AH18" s="41"/>
    </row>
    <row r="19" spans="1:34" ht="25.5" customHeight="1">
      <c r="A19" s="576" t="s">
        <v>9</v>
      </c>
      <c r="B19" s="156" t="s">
        <v>10</v>
      </c>
      <c r="C19" s="156" t="s">
        <v>11</v>
      </c>
      <c r="D19" s="156" t="s">
        <v>12</v>
      </c>
      <c r="E19" s="703" t="s">
        <v>13</v>
      </c>
      <c r="F19" s="767"/>
      <c r="G19" s="767"/>
      <c r="H19" s="767"/>
      <c r="I19" s="767"/>
      <c r="J19" s="767"/>
      <c r="K19" s="767"/>
      <c r="L19" s="767"/>
      <c r="M19" s="767"/>
      <c r="N19" s="767"/>
      <c r="O19" s="704"/>
      <c r="P19" s="349"/>
      <c r="Q19" s="349"/>
      <c r="R19" s="536"/>
      <c r="S19" s="163"/>
      <c r="T19" s="163"/>
      <c r="U19" s="163"/>
      <c r="V19" s="383"/>
      <c r="W19" s="383"/>
      <c r="X19" s="383"/>
      <c r="Y19" s="383"/>
      <c r="Z19" s="163"/>
      <c r="AA19" s="386"/>
      <c r="AB19" s="386"/>
      <c r="AC19" s="386"/>
      <c r="AD19" s="384"/>
      <c r="AE19" s="526"/>
      <c r="AF19" s="526"/>
      <c r="AG19" s="41"/>
      <c r="AH19" s="41"/>
    </row>
    <row r="20" spans="1:34" s="15" customFormat="1" ht="12.75" customHeight="1">
      <c r="A20" s="578">
        <v>1</v>
      </c>
      <c r="B20" s="159">
        <v>2</v>
      </c>
      <c r="C20" s="159">
        <v>3</v>
      </c>
      <c r="D20" s="159">
        <v>4</v>
      </c>
      <c r="E20" s="786">
        <v>5</v>
      </c>
      <c r="F20" s="788"/>
      <c r="G20" s="788"/>
      <c r="H20" s="788"/>
      <c r="I20" s="788"/>
      <c r="J20" s="788"/>
      <c r="K20" s="788"/>
      <c r="L20" s="788"/>
      <c r="M20" s="788"/>
      <c r="N20" s="788"/>
      <c r="O20" s="787"/>
      <c r="P20" s="360"/>
      <c r="Q20" s="360"/>
      <c r="R20" s="537"/>
      <c r="S20" s="163"/>
      <c r="T20" s="163"/>
      <c r="U20" s="163"/>
      <c r="V20" s="163"/>
      <c r="W20" s="383"/>
      <c r="X20" s="383"/>
      <c r="Y20" s="383"/>
      <c r="Z20" s="163"/>
      <c r="AA20" s="529"/>
      <c r="AB20" s="529"/>
      <c r="AC20" s="529"/>
      <c r="AD20" s="384"/>
      <c r="AE20" s="526"/>
      <c r="AF20" s="526"/>
      <c r="AG20" s="526"/>
      <c r="AH20" s="526"/>
    </row>
    <row r="21" spans="1:34" ht="59.25" customHeight="1">
      <c r="A21" s="575" t="s">
        <v>28</v>
      </c>
      <c r="B21" s="157" t="s">
        <v>29</v>
      </c>
      <c r="C21" s="157" t="s">
        <v>197</v>
      </c>
      <c r="D21" s="157" t="s">
        <v>198</v>
      </c>
      <c r="E21" s="703" t="s">
        <v>199</v>
      </c>
      <c r="F21" s="767"/>
      <c r="G21" s="767"/>
      <c r="H21" s="767"/>
      <c r="I21" s="767"/>
      <c r="J21" s="767"/>
      <c r="K21" s="767"/>
      <c r="L21" s="767"/>
      <c r="M21" s="767"/>
      <c r="N21" s="767"/>
      <c r="O21" s="704"/>
      <c r="P21" s="349"/>
      <c r="Q21" s="349"/>
      <c r="R21" s="537"/>
      <c r="S21" s="163"/>
      <c r="T21" s="163"/>
      <c r="U21" s="163"/>
      <c r="V21" s="163"/>
      <c r="W21" s="163"/>
      <c r="X21" s="163"/>
      <c r="Y21" s="163"/>
      <c r="Z21" s="385"/>
      <c r="AA21" s="386"/>
      <c r="AB21" s="386"/>
      <c r="AC21" s="386"/>
      <c r="AD21" s="386"/>
      <c r="AE21" s="386"/>
      <c r="AF21" s="386"/>
      <c r="AG21" s="41"/>
      <c r="AH21" s="41"/>
    </row>
    <row r="22" spans="1:34" ht="12.75">
      <c r="A22" s="376"/>
      <c r="B22" s="154"/>
      <c r="C22" s="31"/>
      <c r="D22" s="31"/>
      <c r="E22" s="31"/>
      <c r="F22" s="31"/>
      <c r="R22" s="99"/>
      <c r="S22" s="387"/>
      <c r="T22" s="387"/>
      <c r="U22" s="387"/>
      <c r="V22" s="387"/>
      <c r="W22" s="387"/>
      <c r="X22" s="387"/>
      <c r="Y22" s="387"/>
      <c r="Z22" s="388"/>
      <c r="AA22" s="389"/>
      <c r="AB22" s="389"/>
      <c r="AC22" s="389"/>
      <c r="AD22" s="390"/>
      <c r="AE22" s="530"/>
      <c r="AF22" s="530"/>
      <c r="AG22" s="41"/>
      <c r="AH22" s="41"/>
    </row>
    <row r="23" spans="1:34" ht="18.75">
      <c r="A23" s="585" t="s">
        <v>69</v>
      </c>
      <c r="R23" s="99"/>
      <c r="S23" s="391"/>
      <c r="T23" s="391"/>
      <c r="U23" s="391"/>
      <c r="V23" s="391"/>
      <c r="W23" s="391"/>
      <c r="X23" s="391"/>
      <c r="Y23" s="391"/>
      <c r="Z23" s="531"/>
      <c r="AA23" s="391"/>
      <c r="AB23" s="391"/>
      <c r="AC23" s="391"/>
      <c r="AD23" s="390"/>
      <c r="AE23" s="41"/>
      <c r="AF23" s="41"/>
      <c r="AG23" s="41"/>
      <c r="AH23" s="41"/>
    </row>
    <row r="24" spans="1:34" ht="24" customHeight="1">
      <c r="A24" s="585" t="s">
        <v>70</v>
      </c>
      <c r="R24" s="99"/>
      <c r="S24" s="392"/>
      <c r="T24" s="392"/>
      <c r="U24" s="391"/>
      <c r="V24" s="391"/>
      <c r="W24" s="391"/>
      <c r="X24" s="391"/>
      <c r="Y24" s="391"/>
      <c r="Z24" s="531"/>
      <c r="AA24" s="391"/>
      <c r="AB24" s="391"/>
      <c r="AC24" s="391"/>
      <c r="AD24" s="390"/>
      <c r="AE24" s="41"/>
      <c r="AF24" s="41"/>
      <c r="AG24" s="41"/>
      <c r="AH24" s="41"/>
    </row>
    <row r="25" spans="1:24" ht="12.75" customHeight="1">
      <c r="A25" s="815" t="s">
        <v>325</v>
      </c>
      <c r="B25" s="815"/>
      <c r="C25" s="815"/>
      <c r="D25" s="815"/>
      <c r="E25" s="815"/>
      <c r="F25" s="815"/>
      <c r="G25" s="815"/>
      <c r="H25" s="815"/>
      <c r="I25" s="815"/>
      <c r="J25" s="815"/>
      <c r="K25" s="815"/>
      <c r="L25" s="815"/>
      <c r="M25" s="815"/>
      <c r="N25" s="815"/>
      <c r="O25" s="815"/>
      <c r="P25" s="574"/>
      <c r="Q25" s="574"/>
      <c r="V25" s="579"/>
      <c r="W25" s="579"/>
      <c r="X25" s="579"/>
    </row>
    <row r="26" spans="1:27" ht="18" customHeight="1">
      <c r="A26" s="753" t="s">
        <v>326</v>
      </c>
      <c r="B26" s="753"/>
      <c r="C26" s="753"/>
      <c r="D26" s="753"/>
      <c r="E26" s="753"/>
      <c r="F26" s="753"/>
      <c r="G26" s="753"/>
      <c r="H26" s="753"/>
      <c r="I26" s="753"/>
      <c r="J26" s="753"/>
      <c r="K26" s="753"/>
      <c r="L26" s="753"/>
      <c r="M26" s="753"/>
      <c r="N26" s="753"/>
      <c r="O26" s="753"/>
      <c r="P26" s="345"/>
      <c r="Q26" s="345"/>
      <c r="V26" s="579"/>
      <c r="W26" s="579"/>
      <c r="X26" s="579"/>
      <c r="Y26" s="479"/>
      <c r="Z26" s="479"/>
      <c r="AA26" s="479"/>
    </row>
    <row r="27" spans="1:27" ht="16.5" customHeight="1">
      <c r="A27" s="768" t="s">
        <v>525</v>
      </c>
      <c r="B27" s="768"/>
      <c r="C27" s="768"/>
      <c r="D27" s="768"/>
      <c r="E27" s="768"/>
      <c r="F27" s="768"/>
      <c r="G27" s="768"/>
      <c r="H27" s="768"/>
      <c r="I27" s="768"/>
      <c r="J27" s="768"/>
      <c r="K27" s="768"/>
      <c r="L27" s="768"/>
      <c r="M27" s="768"/>
      <c r="N27" s="768"/>
      <c r="O27" s="768"/>
      <c r="P27" s="346"/>
      <c r="Q27" s="346"/>
      <c r="V27" s="579"/>
      <c r="W27" s="579"/>
      <c r="X27" s="579"/>
      <c r="Y27" s="472"/>
      <c r="Z27" s="472"/>
      <c r="AA27" s="472"/>
    </row>
    <row r="28" spans="1:27" ht="25.5" customHeight="1">
      <c r="A28" s="753" t="s">
        <v>593</v>
      </c>
      <c r="B28" s="753"/>
      <c r="C28" s="753"/>
      <c r="D28" s="753"/>
      <c r="E28" s="753"/>
      <c r="F28" s="753"/>
      <c r="G28" s="753"/>
      <c r="H28" s="753"/>
      <c r="I28" s="753"/>
      <c r="J28" s="753"/>
      <c r="K28" s="753"/>
      <c r="L28" s="753"/>
      <c r="M28" s="753"/>
      <c r="N28" s="753"/>
      <c r="O28" s="753"/>
      <c r="P28" s="346"/>
      <c r="Q28" s="346"/>
      <c r="V28" s="579"/>
      <c r="W28" s="579"/>
      <c r="X28" s="579"/>
      <c r="Y28" s="472"/>
      <c r="Z28" s="472"/>
      <c r="AA28" s="472"/>
    </row>
    <row r="29" spans="1:24" ht="69" customHeight="1">
      <c r="A29" s="760" t="s">
        <v>526</v>
      </c>
      <c r="B29" s="760"/>
      <c r="C29" s="760"/>
      <c r="D29" s="760"/>
      <c r="E29" s="760"/>
      <c r="F29" s="760"/>
      <c r="G29" s="760"/>
      <c r="H29" s="760"/>
      <c r="I29" s="760"/>
      <c r="J29" s="760"/>
      <c r="K29" s="760"/>
      <c r="L29" s="760"/>
      <c r="M29" s="760"/>
      <c r="N29" s="760"/>
      <c r="O29" s="760"/>
      <c r="P29" s="111"/>
      <c r="Q29" s="111"/>
      <c r="V29" s="479"/>
      <c r="W29" s="479"/>
      <c r="X29" s="479"/>
    </row>
    <row r="30" spans="1:24" ht="27.75" customHeight="1">
      <c r="A30" s="760" t="s">
        <v>245</v>
      </c>
      <c r="B30" s="760"/>
      <c r="C30" s="760"/>
      <c r="D30" s="760"/>
      <c r="E30" s="760"/>
      <c r="F30" s="760"/>
      <c r="G30" s="760"/>
      <c r="H30" s="760"/>
      <c r="I30" s="760"/>
      <c r="J30" s="760"/>
      <c r="K30" s="760"/>
      <c r="L30" s="760"/>
      <c r="M30" s="760"/>
      <c r="N30" s="760"/>
      <c r="O30" s="760"/>
      <c r="P30" s="111"/>
      <c r="Q30" s="111"/>
      <c r="V30" s="479"/>
      <c r="W30" s="479"/>
      <c r="X30" s="479"/>
    </row>
    <row r="31" spans="1:17" s="138" customFormat="1" ht="28.5" customHeight="1">
      <c r="A31" s="769" t="s">
        <v>601</v>
      </c>
      <c r="B31" s="769"/>
      <c r="C31" s="769"/>
      <c r="D31" s="769"/>
      <c r="E31" s="769"/>
      <c r="F31" s="769"/>
      <c r="G31" s="769"/>
      <c r="H31" s="769"/>
      <c r="I31" s="769"/>
      <c r="J31" s="769"/>
      <c r="K31" s="769"/>
      <c r="L31" s="769"/>
      <c r="M31" s="769"/>
      <c r="N31" s="769"/>
      <c r="O31" s="769"/>
      <c r="P31" s="609"/>
      <c r="Q31" s="609"/>
    </row>
    <row r="32" spans="1:24" ht="19.5" customHeight="1">
      <c r="A32" s="760" t="s">
        <v>72</v>
      </c>
      <c r="B32" s="760"/>
      <c r="C32" s="760"/>
      <c r="D32" s="760"/>
      <c r="E32" s="760"/>
      <c r="F32" s="760"/>
      <c r="G32" s="760"/>
      <c r="H32" s="760"/>
      <c r="I32" s="760"/>
      <c r="J32" s="760"/>
      <c r="K32" s="760"/>
      <c r="L32" s="760"/>
      <c r="M32" s="760"/>
      <c r="N32" s="760"/>
      <c r="O32" s="760"/>
      <c r="P32" s="111"/>
      <c r="Q32" s="111"/>
      <c r="V32" s="579"/>
      <c r="W32" s="579"/>
      <c r="X32" s="579"/>
    </row>
    <row r="33" ht="18.75">
      <c r="A33" s="585" t="s">
        <v>73</v>
      </c>
    </row>
    <row r="34" ht="15.75">
      <c r="A34" s="586"/>
    </row>
    <row r="35" spans="1:17" ht="27" customHeight="1">
      <c r="A35" s="698" t="s">
        <v>15</v>
      </c>
      <c r="B35" s="699"/>
      <c r="C35" s="699"/>
      <c r="D35" s="700"/>
      <c r="E35" s="698" t="s">
        <v>74</v>
      </c>
      <c r="F35" s="699"/>
      <c r="G35" s="699"/>
      <c r="H35" s="699"/>
      <c r="I35" s="699"/>
      <c r="J35" s="699"/>
      <c r="K35" s="699"/>
      <c r="L35" s="700"/>
      <c r="M35" s="698" t="s">
        <v>16</v>
      </c>
      <c r="N35" s="699"/>
      <c r="O35" s="700"/>
      <c r="P35" s="24"/>
      <c r="Q35" s="24"/>
    </row>
    <row r="36" spans="1:17" s="15" customFormat="1" ht="12.75" customHeight="1">
      <c r="A36" s="754">
        <v>1</v>
      </c>
      <c r="B36" s="755"/>
      <c r="C36" s="755"/>
      <c r="D36" s="756"/>
      <c r="E36" s="754">
        <v>2</v>
      </c>
      <c r="F36" s="755"/>
      <c r="G36" s="755"/>
      <c r="H36" s="755"/>
      <c r="I36" s="755"/>
      <c r="J36" s="755"/>
      <c r="K36" s="755"/>
      <c r="L36" s="756"/>
      <c r="M36" s="754">
        <v>3</v>
      </c>
      <c r="N36" s="755"/>
      <c r="O36" s="756"/>
      <c r="P36" s="355"/>
      <c r="Q36" s="355"/>
    </row>
    <row r="37" spans="1:17" ht="57" customHeight="1">
      <c r="A37" s="698" t="s">
        <v>30</v>
      </c>
      <c r="B37" s="699"/>
      <c r="C37" s="699"/>
      <c r="D37" s="700"/>
      <c r="E37" s="698" t="s">
        <v>31</v>
      </c>
      <c r="F37" s="699"/>
      <c r="G37" s="699"/>
      <c r="H37" s="699"/>
      <c r="I37" s="699"/>
      <c r="J37" s="699"/>
      <c r="K37" s="699"/>
      <c r="L37" s="700"/>
      <c r="M37" s="698" t="s">
        <v>32</v>
      </c>
      <c r="N37" s="699"/>
      <c r="O37" s="700"/>
      <c r="P37" s="24"/>
      <c r="Q37" s="24"/>
    </row>
    <row r="38" spans="1:17" ht="66" customHeight="1">
      <c r="A38" s="698" t="s">
        <v>327</v>
      </c>
      <c r="B38" s="699"/>
      <c r="C38" s="699"/>
      <c r="D38" s="700"/>
      <c r="E38" s="698" t="s">
        <v>328</v>
      </c>
      <c r="F38" s="699"/>
      <c r="G38" s="699"/>
      <c r="H38" s="699"/>
      <c r="I38" s="699"/>
      <c r="J38" s="699"/>
      <c r="K38" s="699"/>
      <c r="L38" s="700"/>
      <c r="M38" s="698" t="s">
        <v>329</v>
      </c>
      <c r="N38" s="699"/>
      <c r="O38" s="700"/>
      <c r="P38" s="24"/>
      <c r="Q38" s="24"/>
    </row>
    <row r="39" spans="1:17" ht="59.25" customHeight="1">
      <c r="A39" s="698" t="s">
        <v>330</v>
      </c>
      <c r="B39" s="699"/>
      <c r="C39" s="699"/>
      <c r="D39" s="700"/>
      <c r="E39" s="698" t="s">
        <v>331</v>
      </c>
      <c r="F39" s="699"/>
      <c r="G39" s="699"/>
      <c r="H39" s="699"/>
      <c r="I39" s="699"/>
      <c r="J39" s="699"/>
      <c r="K39" s="699"/>
      <c r="L39" s="700"/>
      <c r="M39" s="698" t="s">
        <v>332</v>
      </c>
      <c r="N39" s="699"/>
      <c r="O39" s="700"/>
      <c r="P39" s="24"/>
      <c r="Q39" s="24"/>
    </row>
  </sheetData>
  <sheetProtection/>
  <mergeCells count="58">
    <mergeCell ref="Z4:AB6"/>
    <mergeCell ref="B3:D5"/>
    <mergeCell ref="A14:O14"/>
    <mergeCell ref="B11:B12"/>
    <mergeCell ref="G3:I3"/>
    <mergeCell ref="A26:O26"/>
    <mergeCell ref="A18:O18"/>
    <mergeCell ref="A25:O25"/>
    <mergeCell ref="W13:Y13"/>
    <mergeCell ref="E3:F5"/>
    <mergeCell ref="A36:D36"/>
    <mergeCell ref="M36:O36"/>
    <mergeCell ref="A3:A6"/>
    <mergeCell ref="M3:O3"/>
    <mergeCell ref="M35:O35"/>
    <mergeCell ref="A32:O32"/>
    <mergeCell ref="A35:D35"/>
    <mergeCell ref="A31:O31"/>
    <mergeCell ref="E19:O19"/>
    <mergeCell ref="E35:L35"/>
    <mergeCell ref="U1:V1"/>
    <mergeCell ref="R4:T4"/>
    <mergeCell ref="G8:G12"/>
    <mergeCell ref="P5:P6"/>
    <mergeCell ref="U7:V7"/>
    <mergeCell ref="M5:M6"/>
    <mergeCell ref="J5:J6"/>
    <mergeCell ref="J3:L3"/>
    <mergeCell ref="I8:I12"/>
    <mergeCell ref="R1:T1"/>
    <mergeCell ref="M37:O37"/>
    <mergeCell ref="E39:L39"/>
    <mergeCell ref="E36:L36"/>
    <mergeCell ref="E37:L37"/>
    <mergeCell ref="G4:G6"/>
    <mergeCell ref="H8:H12"/>
    <mergeCell ref="H4:I5"/>
    <mergeCell ref="A30:O30"/>
    <mergeCell ref="E20:O20"/>
    <mergeCell ref="E21:O21"/>
    <mergeCell ref="A39:D39"/>
    <mergeCell ref="A37:D37"/>
    <mergeCell ref="A38:D38"/>
    <mergeCell ref="M39:O39"/>
    <mergeCell ref="M38:O38"/>
    <mergeCell ref="S7:T7"/>
    <mergeCell ref="A28:O28"/>
    <mergeCell ref="A27:O27"/>
    <mergeCell ref="A29:O29"/>
    <mergeCell ref="E38:L38"/>
    <mergeCell ref="W3:Y4"/>
    <mergeCell ref="L5:L6"/>
    <mergeCell ref="N5:N6"/>
    <mergeCell ref="K5:K6"/>
    <mergeCell ref="O5:O6"/>
    <mergeCell ref="R7:R8"/>
    <mergeCell ref="P3:Q4"/>
    <mergeCell ref="Q5:Q6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0"/>
  <sheetViews>
    <sheetView view="pageBreakPreview" zoomScale="98" zoomScaleSheetLayoutView="98" zoomScalePageLayoutView="0" workbookViewId="0" topLeftCell="A1">
      <selection activeCell="A12" sqref="A12:N15"/>
    </sheetView>
  </sheetViews>
  <sheetFormatPr defaultColWidth="9.00390625" defaultRowHeight="12.75"/>
  <cols>
    <col min="1" max="1" width="11.25390625" style="0" customWidth="1"/>
    <col min="2" max="2" width="13.875" style="0" customWidth="1"/>
    <col min="3" max="3" width="13.375" style="0" customWidth="1"/>
    <col min="4" max="4" width="13.625" style="0" customWidth="1"/>
    <col min="5" max="5" width="15.375" style="0" customWidth="1"/>
    <col min="6" max="6" width="27.375" style="0" customWidth="1"/>
    <col min="7" max="7" width="7.125" style="0" customWidth="1"/>
    <col min="8" max="8" width="7.375" style="0" customWidth="1"/>
  </cols>
  <sheetData>
    <row r="1" spans="1:11" ht="18.75">
      <c r="A1" s="693" t="s">
        <v>84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</row>
    <row r="2" ht="16.5" thickBot="1">
      <c r="A2" s="6"/>
    </row>
    <row r="3" spans="1:11" ht="45.75" customHeight="1" thickBot="1">
      <c r="A3" s="724" t="s">
        <v>219</v>
      </c>
      <c r="B3" s="724"/>
      <c r="C3" s="724"/>
      <c r="D3" s="724"/>
      <c r="E3" s="724"/>
      <c r="F3" s="724"/>
      <c r="G3" s="724"/>
      <c r="H3" s="725" t="s">
        <v>147</v>
      </c>
      <c r="I3" s="726"/>
      <c r="J3" s="816" t="s">
        <v>220</v>
      </c>
      <c r="K3" s="817"/>
    </row>
    <row r="4" spans="1:10" ht="38.25" customHeight="1">
      <c r="A4" s="724" t="s">
        <v>289</v>
      </c>
      <c r="B4" s="724"/>
      <c r="C4" s="724"/>
      <c r="D4" s="724"/>
      <c r="E4" s="724"/>
      <c r="F4" s="724"/>
      <c r="G4" s="724"/>
      <c r="H4" s="62"/>
      <c r="I4" s="62"/>
      <c r="J4" s="62"/>
    </row>
    <row r="5" spans="1:11" ht="21" customHeight="1">
      <c r="A5" s="773" t="s">
        <v>52</v>
      </c>
      <c r="B5" s="773"/>
      <c r="C5" s="773"/>
      <c r="D5" s="773"/>
      <c r="E5" s="773"/>
      <c r="F5" s="773"/>
      <c r="G5" s="773"/>
      <c r="H5" s="773"/>
      <c r="I5" s="773"/>
      <c r="J5" s="773"/>
      <c r="K5" s="773"/>
    </row>
    <row r="6" spans="1:11" ht="38.25" customHeight="1">
      <c r="A6" s="805" t="s">
        <v>53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</row>
    <row r="7" spans="1:12" ht="27" customHeight="1">
      <c r="A7" s="705" t="s">
        <v>3</v>
      </c>
      <c r="B7" s="708" t="s">
        <v>25</v>
      </c>
      <c r="C7" s="709"/>
      <c r="D7" s="710"/>
      <c r="E7" s="701" t="s">
        <v>26</v>
      </c>
      <c r="F7" s="708" t="s">
        <v>27</v>
      </c>
      <c r="G7" s="709"/>
      <c r="H7" s="710"/>
      <c r="I7" s="698" t="s">
        <v>54</v>
      </c>
      <c r="J7" s="699"/>
      <c r="K7" s="700"/>
      <c r="L7" s="7"/>
    </row>
    <row r="8" spans="1:12" ht="23.25" customHeight="1">
      <c r="A8" s="706"/>
      <c r="B8" s="711"/>
      <c r="C8" s="712"/>
      <c r="D8" s="713"/>
      <c r="E8" s="812"/>
      <c r="F8" s="714"/>
      <c r="G8" s="715"/>
      <c r="H8" s="716"/>
      <c r="I8" s="8" t="s">
        <v>56</v>
      </c>
      <c r="J8" s="8" t="s">
        <v>57</v>
      </c>
      <c r="K8" s="8" t="s">
        <v>298</v>
      </c>
      <c r="L8" s="7"/>
    </row>
    <row r="9" spans="1:12" ht="35.25" customHeight="1">
      <c r="A9" s="706"/>
      <c r="B9" s="714"/>
      <c r="C9" s="715"/>
      <c r="D9" s="716"/>
      <c r="E9" s="702"/>
      <c r="F9" s="701" t="s">
        <v>4</v>
      </c>
      <c r="G9" s="703" t="s">
        <v>149</v>
      </c>
      <c r="H9" s="704"/>
      <c r="I9" s="705" t="s">
        <v>21</v>
      </c>
      <c r="J9" s="705" t="s">
        <v>6</v>
      </c>
      <c r="K9" s="705" t="s">
        <v>7</v>
      </c>
      <c r="L9" s="19"/>
    </row>
    <row r="10" spans="1:12" ht="38.25" customHeight="1">
      <c r="A10" s="707"/>
      <c r="B10" s="140" t="s">
        <v>5</v>
      </c>
      <c r="C10" s="140" t="s">
        <v>5</v>
      </c>
      <c r="D10" s="140" t="s">
        <v>5</v>
      </c>
      <c r="E10" s="140" t="s">
        <v>5</v>
      </c>
      <c r="F10" s="702"/>
      <c r="G10" s="140" t="s">
        <v>13</v>
      </c>
      <c r="H10" s="10" t="s">
        <v>150</v>
      </c>
      <c r="I10" s="707"/>
      <c r="J10" s="707"/>
      <c r="K10" s="707"/>
      <c r="L10" s="16"/>
    </row>
    <row r="11" spans="1:12" s="15" customFormat="1" ht="11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4"/>
    </row>
    <row r="12" spans="1:12" ht="67.5" customHeight="1">
      <c r="A12" s="818" t="s">
        <v>221</v>
      </c>
      <c r="B12" s="705" t="s">
        <v>58</v>
      </c>
      <c r="C12" s="705" t="s">
        <v>58</v>
      </c>
      <c r="D12" s="705" t="s">
        <v>58</v>
      </c>
      <c r="E12" s="705" t="s">
        <v>23</v>
      </c>
      <c r="F12" s="20" t="s">
        <v>59</v>
      </c>
      <c r="G12" s="10" t="s">
        <v>40</v>
      </c>
      <c r="H12" s="10">
        <v>744</v>
      </c>
      <c r="I12" s="10">
        <v>100</v>
      </c>
      <c r="J12" s="10">
        <v>100</v>
      </c>
      <c r="K12" s="10">
        <v>100</v>
      </c>
      <c r="L12" s="18"/>
    </row>
    <row r="13" spans="1:12" ht="84" customHeight="1">
      <c r="A13" s="819"/>
      <c r="B13" s="706"/>
      <c r="C13" s="706"/>
      <c r="D13" s="706"/>
      <c r="E13" s="706"/>
      <c r="F13" s="21" t="s">
        <v>271</v>
      </c>
      <c r="G13" s="10" t="s">
        <v>40</v>
      </c>
      <c r="H13" s="8">
        <v>744</v>
      </c>
      <c r="I13" s="8">
        <v>90</v>
      </c>
      <c r="J13" s="8">
        <v>95</v>
      </c>
      <c r="K13" s="8">
        <v>100</v>
      </c>
      <c r="L13" s="18"/>
    </row>
    <row r="14" spans="1:12" ht="44.25" customHeight="1">
      <c r="A14" s="819"/>
      <c r="B14" s="706"/>
      <c r="C14" s="706"/>
      <c r="D14" s="706"/>
      <c r="E14" s="706"/>
      <c r="F14" s="22" t="s">
        <v>270</v>
      </c>
      <c r="G14" s="10" t="s">
        <v>40</v>
      </c>
      <c r="H14" s="8">
        <v>744</v>
      </c>
      <c r="I14" s="8">
        <v>100</v>
      </c>
      <c r="J14" s="8">
        <v>100</v>
      </c>
      <c r="K14" s="8">
        <v>100</v>
      </c>
      <c r="L14" s="18"/>
    </row>
    <row r="15" spans="1:12" ht="83.25" customHeight="1">
      <c r="A15" s="820"/>
      <c r="B15" s="707"/>
      <c r="C15" s="707"/>
      <c r="D15" s="707"/>
      <c r="E15" s="707"/>
      <c r="F15" s="21" t="s">
        <v>61</v>
      </c>
      <c r="G15" s="8" t="s">
        <v>40</v>
      </c>
      <c r="H15" s="8">
        <v>744</v>
      </c>
      <c r="I15" s="8">
        <v>80</v>
      </c>
      <c r="J15" s="8">
        <v>85</v>
      </c>
      <c r="K15" s="8">
        <v>87</v>
      </c>
      <c r="L15" s="18"/>
    </row>
    <row r="16" spans="1:12" ht="83.25" customHeight="1">
      <c r="A16" s="818" t="s">
        <v>222</v>
      </c>
      <c r="B16" s="705" t="s">
        <v>58</v>
      </c>
      <c r="C16" s="705" t="s">
        <v>262</v>
      </c>
      <c r="D16" s="705" t="s">
        <v>58</v>
      </c>
      <c r="E16" s="705" t="s">
        <v>23</v>
      </c>
      <c r="F16" s="20" t="s">
        <v>59</v>
      </c>
      <c r="G16" s="10" t="s">
        <v>40</v>
      </c>
      <c r="H16" s="10">
        <v>744</v>
      </c>
      <c r="I16" s="10">
        <v>100</v>
      </c>
      <c r="J16" s="10">
        <v>100</v>
      </c>
      <c r="K16" s="10">
        <v>100</v>
      </c>
      <c r="L16" s="18"/>
    </row>
    <row r="17" spans="1:11" ht="82.5" customHeight="1">
      <c r="A17" s="819"/>
      <c r="B17" s="706"/>
      <c r="C17" s="706"/>
      <c r="D17" s="706"/>
      <c r="E17" s="706"/>
      <c r="F17" s="21" t="s">
        <v>271</v>
      </c>
      <c r="G17" s="10" t="s">
        <v>40</v>
      </c>
      <c r="H17" s="8">
        <v>744</v>
      </c>
      <c r="I17" s="8">
        <v>90</v>
      </c>
      <c r="J17" s="8">
        <v>95</v>
      </c>
      <c r="K17" s="8">
        <v>100</v>
      </c>
    </row>
    <row r="18" spans="1:11" ht="33" customHeight="1">
      <c r="A18" s="819"/>
      <c r="B18" s="706"/>
      <c r="C18" s="706"/>
      <c r="D18" s="706"/>
      <c r="E18" s="706"/>
      <c r="F18" s="22" t="s">
        <v>270</v>
      </c>
      <c r="G18" s="10" t="s">
        <v>40</v>
      </c>
      <c r="H18" s="8">
        <v>744</v>
      </c>
      <c r="I18" s="8">
        <v>100</v>
      </c>
      <c r="J18" s="8">
        <v>100</v>
      </c>
      <c r="K18" s="8">
        <v>100</v>
      </c>
    </row>
    <row r="19" spans="1:11" ht="69" customHeight="1">
      <c r="A19" s="820"/>
      <c r="B19" s="707"/>
      <c r="C19" s="707"/>
      <c r="D19" s="707"/>
      <c r="E19" s="707"/>
      <c r="F19" s="21" t="s">
        <v>61</v>
      </c>
      <c r="G19" s="8" t="s">
        <v>40</v>
      </c>
      <c r="H19" s="8">
        <v>744</v>
      </c>
      <c r="I19" s="8">
        <v>80</v>
      </c>
      <c r="J19" s="8">
        <v>85</v>
      </c>
      <c r="K19" s="8">
        <v>87</v>
      </c>
    </row>
    <row r="20" spans="1:11" ht="37.5" customHeight="1">
      <c r="A20" s="777" t="s">
        <v>62</v>
      </c>
      <c r="B20" s="777"/>
      <c r="C20" s="777"/>
      <c r="D20" s="777"/>
      <c r="E20" s="777"/>
      <c r="F20" s="777"/>
      <c r="G20" s="777"/>
      <c r="H20" s="777"/>
      <c r="I20" s="777"/>
      <c r="J20" s="777"/>
      <c r="K20" s="777"/>
    </row>
  </sheetData>
  <sheetProtection/>
  <mergeCells count="28">
    <mergeCell ref="A20:K20"/>
    <mergeCell ref="C12:C15"/>
    <mergeCell ref="D12:D15"/>
    <mergeCell ref="E12:E15"/>
    <mergeCell ref="A16:A19"/>
    <mergeCell ref="B16:B19"/>
    <mergeCell ref="C16:C19"/>
    <mergeCell ref="D16:D19"/>
    <mergeCell ref="E16:E19"/>
    <mergeCell ref="A12:A15"/>
    <mergeCell ref="A1:K1"/>
    <mergeCell ref="H3:I3"/>
    <mergeCell ref="J3:K3"/>
    <mergeCell ref="E7:E9"/>
    <mergeCell ref="F7:H8"/>
    <mergeCell ref="I7:K7"/>
    <mergeCell ref="F9:F10"/>
    <mergeCell ref="G9:H9"/>
    <mergeCell ref="I9:I10"/>
    <mergeCell ref="J9:J10"/>
    <mergeCell ref="B12:B15"/>
    <mergeCell ref="K9:K10"/>
    <mergeCell ref="B7:D9"/>
    <mergeCell ref="A3:G3"/>
    <mergeCell ref="A4:G4"/>
    <mergeCell ref="A6:K6"/>
    <mergeCell ref="A7:A10"/>
    <mergeCell ref="A5:K5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41"/>
  <sheetViews>
    <sheetView view="pageBreakPreview" zoomScale="98" zoomScaleSheetLayoutView="98" zoomScalePageLayoutView="0" workbookViewId="0" topLeftCell="A1">
      <selection activeCell="A12" sqref="A12:N15"/>
    </sheetView>
  </sheetViews>
  <sheetFormatPr defaultColWidth="9.00390625" defaultRowHeight="12.75"/>
  <cols>
    <col min="1" max="1" width="13.25390625" style="0" customWidth="1"/>
    <col min="2" max="2" width="13.375" style="0" customWidth="1"/>
    <col min="3" max="3" width="13.875" style="0" customWidth="1"/>
    <col min="4" max="4" width="13.25390625" style="0" customWidth="1"/>
    <col min="5" max="5" width="12.25390625" style="0" customWidth="1"/>
    <col min="6" max="6" width="9.75390625" style="0" customWidth="1"/>
    <col min="7" max="7" width="8.125" style="0" customWidth="1"/>
    <col min="8" max="8" width="7.125" style="0" customWidth="1"/>
    <col min="9" max="9" width="10.75390625" style="0" customWidth="1"/>
    <col min="10" max="10" width="9.125" style="0" customWidth="1"/>
    <col min="11" max="11" width="9.25390625" style="0" customWidth="1"/>
    <col min="12" max="12" width="10.00390625" style="0" customWidth="1"/>
    <col min="13" max="13" width="9.25390625" style="0" customWidth="1"/>
    <col min="15" max="15" width="11.125" style="0" hidden="1" customWidth="1"/>
    <col min="16" max="16" width="11.375" style="0" hidden="1" customWidth="1"/>
    <col min="17" max="17" width="11.125" style="0" hidden="1" customWidth="1"/>
    <col min="18" max="18" width="9.125" style="0" hidden="1" customWidth="1"/>
    <col min="19" max="19" width="4.00390625" style="0" hidden="1" customWidth="1"/>
    <col min="20" max="26" width="9.125" style="0" hidden="1" customWidth="1"/>
  </cols>
  <sheetData>
    <row r="1" spans="1:20" ht="16.5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O1" s="732" t="s">
        <v>236</v>
      </c>
      <c r="P1" s="733"/>
      <c r="Q1" s="734"/>
      <c r="R1" s="732" t="s">
        <v>239</v>
      </c>
      <c r="S1" s="733"/>
      <c r="T1" s="734"/>
    </row>
    <row r="2" spans="1:20" ht="16.5">
      <c r="A2" s="25"/>
      <c r="B2" s="25"/>
      <c r="C2" s="25"/>
      <c r="D2" s="25"/>
      <c r="E2" s="25"/>
      <c r="F2" s="25"/>
      <c r="G2" s="25"/>
      <c r="H2" s="25"/>
      <c r="I2" s="25"/>
      <c r="J2" s="25"/>
      <c r="O2" s="83">
        <f>'1РДО о'!J8+3о!J8+'222о'!I8+4о!J8+5о!J8+'555о'!I8</f>
        <v>178</v>
      </c>
      <c r="P2" s="83">
        <f>'1РДО о'!K8+3о!K8+'222о'!J8+4о!K8+5о!K8+'555о'!J8</f>
        <v>181</v>
      </c>
      <c r="Q2" s="83">
        <f>'1РДО о'!L8+3о!L8+'222о'!K8+4о!L8+5о!L8+'555о'!K8</f>
        <v>165</v>
      </c>
      <c r="R2">
        <f>3о!J10+3о!J12+'222о'!I10+4о!J10+4о!J12+5о!J10+'555о'!I10</f>
        <v>0</v>
      </c>
      <c r="S2">
        <f>3о!K10+3о!K12+'222о'!J10+4о!K10+4о!K12+5о!K10+'555о'!J10</f>
        <v>0</v>
      </c>
      <c r="T2">
        <f>3о!L10+3о!L12+'222о'!K10+4о!L10+4о!L12+5о!L10+'555о'!K10</f>
        <v>0</v>
      </c>
    </row>
    <row r="3" spans="1:14" ht="39.75" customHeight="1">
      <c r="A3" s="705" t="s">
        <v>3</v>
      </c>
      <c r="B3" s="708" t="s">
        <v>25</v>
      </c>
      <c r="C3" s="709"/>
      <c r="D3" s="710"/>
      <c r="E3" s="701" t="s">
        <v>26</v>
      </c>
      <c r="F3" s="721" t="s">
        <v>24</v>
      </c>
      <c r="G3" s="721"/>
      <c r="H3" s="721"/>
      <c r="I3" s="698" t="s">
        <v>154</v>
      </c>
      <c r="J3" s="699"/>
      <c r="K3" s="700"/>
      <c r="L3" s="703" t="s">
        <v>64</v>
      </c>
      <c r="M3" s="767"/>
      <c r="N3" s="704"/>
    </row>
    <row r="4" spans="1:25" ht="16.5" customHeight="1">
      <c r="A4" s="706"/>
      <c r="B4" s="711"/>
      <c r="C4" s="712"/>
      <c r="D4" s="713"/>
      <c r="E4" s="812"/>
      <c r="F4" s="765" t="s">
        <v>4</v>
      </c>
      <c r="G4" s="765" t="s">
        <v>149</v>
      </c>
      <c r="H4" s="765"/>
      <c r="I4" s="8" t="s">
        <v>56</v>
      </c>
      <c r="J4" s="8" t="s">
        <v>57</v>
      </c>
      <c r="K4" s="8" t="s">
        <v>298</v>
      </c>
      <c r="L4" s="8" t="s">
        <v>56</v>
      </c>
      <c r="M4" s="8" t="s">
        <v>57</v>
      </c>
      <c r="N4" s="8" t="s">
        <v>298</v>
      </c>
      <c r="O4" s="835" t="s">
        <v>242</v>
      </c>
      <c r="P4" s="836"/>
      <c r="Q4" s="837"/>
      <c r="R4" s="71"/>
      <c r="T4" s="823" t="s">
        <v>238</v>
      </c>
      <c r="U4" s="823"/>
      <c r="V4" s="823"/>
      <c r="W4" s="834" t="s">
        <v>243</v>
      </c>
      <c r="X4" s="834"/>
      <c r="Y4" s="834"/>
    </row>
    <row r="5" spans="1:25" ht="39.75" customHeight="1">
      <c r="A5" s="706"/>
      <c r="B5" s="714"/>
      <c r="C5" s="715"/>
      <c r="D5" s="716"/>
      <c r="E5" s="702"/>
      <c r="F5" s="765"/>
      <c r="G5" s="765"/>
      <c r="H5" s="765"/>
      <c r="I5" s="705" t="s">
        <v>21</v>
      </c>
      <c r="J5" s="705" t="s">
        <v>6</v>
      </c>
      <c r="K5" s="705" t="s">
        <v>7</v>
      </c>
      <c r="L5" s="705" t="s">
        <v>21</v>
      </c>
      <c r="M5" s="705" t="s">
        <v>6</v>
      </c>
      <c r="N5" s="705" t="s">
        <v>7</v>
      </c>
      <c r="O5" s="72">
        <v>2017</v>
      </c>
      <c r="P5" s="72">
        <v>2018</v>
      </c>
      <c r="Q5" s="72">
        <v>2019</v>
      </c>
      <c r="R5" s="71"/>
      <c r="T5" s="72">
        <v>2017</v>
      </c>
      <c r="U5" s="72">
        <v>2018</v>
      </c>
      <c r="V5" s="72">
        <v>2019</v>
      </c>
      <c r="W5" s="834"/>
      <c r="X5" s="834"/>
      <c r="Y5" s="834"/>
    </row>
    <row r="6" spans="1:25" ht="27.75" customHeight="1">
      <c r="A6" s="707"/>
      <c r="B6" s="66" t="s">
        <v>5</v>
      </c>
      <c r="C6" s="66" t="s">
        <v>5</v>
      </c>
      <c r="D6" s="66" t="s">
        <v>5</v>
      </c>
      <c r="E6" s="80" t="s">
        <v>5</v>
      </c>
      <c r="F6" s="765"/>
      <c r="G6" s="66" t="s">
        <v>13</v>
      </c>
      <c r="H6" s="8" t="s">
        <v>150</v>
      </c>
      <c r="I6" s="707"/>
      <c r="J6" s="707"/>
      <c r="K6" s="707"/>
      <c r="L6" s="707"/>
      <c r="M6" s="707"/>
      <c r="N6" s="707"/>
      <c r="O6" s="93">
        <f>График!D10</f>
        <v>0</v>
      </c>
      <c r="P6" s="93">
        <v>27403053</v>
      </c>
      <c r="Q6" s="93">
        <v>27541053</v>
      </c>
      <c r="R6" s="71"/>
      <c r="T6" s="100" t="e">
        <f>График!D9+График!D14+График!#REF!+График!#REF!</f>
        <v>#VALUE!</v>
      </c>
      <c r="U6" s="100">
        <v>4063140</v>
      </c>
      <c r="V6" s="100">
        <f>U6</f>
        <v>4063140</v>
      </c>
      <c r="W6" s="834"/>
      <c r="X6" s="834"/>
      <c r="Y6" s="834"/>
    </row>
    <row r="7" spans="1:25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T7" s="101"/>
      <c r="U7" s="101"/>
      <c r="V7" s="101"/>
      <c r="W7" s="101"/>
      <c r="X7" s="101"/>
      <c r="Y7" s="101"/>
    </row>
    <row r="8" spans="1:26" s="32" customFormat="1" ht="12.75" customHeight="1">
      <c r="A8" s="11"/>
      <c r="B8" s="39"/>
      <c r="C8" s="39"/>
      <c r="D8" s="34" t="s">
        <v>83</v>
      </c>
      <c r="E8" s="35"/>
      <c r="F8" s="765" t="s">
        <v>65</v>
      </c>
      <c r="G8" s="721" t="s">
        <v>66</v>
      </c>
      <c r="H8" s="721">
        <v>792</v>
      </c>
      <c r="I8" s="33">
        <f>I9+I10</f>
        <v>0</v>
      </c>
      <c r="J8" s="33">
        <f>J9+J10</f>
        <v>0</v>
      </c>
      <c r="K8" s="33">
        <f>K9+K10</f>
        <v>0</v>
      </c>
      <c r="L8" s="114" t="e">
        <f>(L9*I9+L10*I10)/I8</f>
        <v>#DIV/0!</v>
      </c>
      <c r="M8" s="114" t="e">
        <f>(M9*J9+M10*J10)/J8</f>
        <v>#DIV/0!</v>
      </c>
      <c r="N8" s="114" t="e">
        <f>(N9*K9+N10*K10)/K8</f>
        <v>#DIV/0!</v>
      </c>
      <c r="O8" s="82" t="s">
        <v>237</v>
      </c>
      <c r="P8" s="83" t="s">
        <v>192</v>
      </c>
      <c r="Q8" s="83" t="s">
        <v>241</v>
      </c>
      <c r="R8" s="73" t="s">
        <v>193</v>
      </c>
      <c r="T8" s="102"/>
      <c r="U8" s="102"/>
      <c r="V8" s="102"/>
      <c r="W8" s="104">
        <v>2017</v>
      </c>
      <c r="X8" s="104">
        <v>2018</v>
      </c>
      <c r="Y8" s="104">
        <v>2019</v>
      </c>
      <c r="Z8" s="107" t="s">
        <v>193</v>
      </c>
    </row>
    <row r="9" spans="1:26" ht="31.5" customHeight="1">
      <c r="A9" s="36" t="s">
        <v>221</v>
      </c>
      <c r="B9" s="8" t="s">
        <v>58</v>
      </c>
      <c r="C9" s="8" t="s">
        <v>58</v>
      </c>
      <c r="D9" s="8" t="s">
        <v>58</v>
      </c>
      <c r="E9" s="8" t="s">
        <v>23</v>
      </c>
      <c r="F9" s="765"/>
      <c r="G9" s="721"/>
      <c r="H9" s="721"/>
      <c r="I9" s="8"/>
      <c r="J9" s="8"/>
      <c r="K9" s="8"/>
      <c r="L9" s="113" t="e">
        <f aca="true" t="shared" si="0" ref="L9:N10">W9</f>
        <v>#DIV/0!</v>
      </c>
      <c r="M9" s="113" t="e">
        <f t="shared" si="0"/>
        <v>#DIV/0!</v>
      </c>
      <c r="N9" s="113" t="e">
        <f t="shared" si="0"/>
        <v>#DIV/0!</v>
      </c>
      <c r="O9" s="96"/>
      <c r="P9" s="97">
        <f>O9*I9</f>
        <v>0</v>
      </c>
      <c r="Q9" s="97" t="e">
        <f>Q12/P12*O9+O9</f>
        <v>#DIV/0!</v>
      </c>
      <c r="R9" s="98" t="e">
        <f>Q9*I9</f>
        <v>#DIV/0!</v>
      </c>
      <c r="T9" s="103" t="e">
        <f>T6/(O2-R2)</f>
        <v>#VALUE!</v>
      </c>
      <c r="U9" s="103">
        <f>U6/(P2-S2)</f>
        <v>22448.28729281768</v>
      </c>
      <c r="V9" s="103">
        <f>V6/(Q2-T2)</f>
        <v>24625.090909090908</v>
      </c>
      <c r="W9" s="105" t="e">
        <f>Q9+T9</f>
        <v>#DIV/0!</v>
      </c>
      <c r="X9" s="105" t="e">
        <f>U9+Q9*P6/O6</f>
        <v>#DIV/0!</v>
      </c>
      <c r="Y9" s="105" t="e">
        <f>V9+Q9*Q6/O6</f>
        <v>#DIV/0!</v>
      </c>
      <c r="Z9" s="108" t="e">
        <f>W9*J9</f>
        <v>#DIV/0!</v>
      </c>
    </row>
    <row r="10" spans="1:26" ht="68.25" customHeight="1">
      <c r="A10" s="36" t="s">
        <v>222</v>
      </c>
      <c r="B10" s="8" t="s">
        <v>58</v>
      </c>
      <c r="C10" s="8" t="s">
        <v>262</v>
      </c>
      <c r="D10" s="8" t="s">
        <v>58</v>
      </c>
      <c r="E10" s="8" t="s">
        <v>23</v>
      </c>
      <c r="F10" s="765"/>
      <c r="G10" s="721"/>
      <c r="H10" s="721"/>
      <c r="I10" s="8"/>
      <c r="J10" s="8"/>
      <c r="K10" s="8"/>
      <c r="L10" s="113" t="e">
        <f t="shared" si="0"/>
        <v>#DIV/0!</v>
      </c>
      <c r="M10" s="113" t="e">
        <f t="shared" si="0"/>
        <v>#DIV/0!</v>
      </c>
      <c r="N10" s="113" t="e">
        <f t="shared" si="0"/>
        <v>#DIV/0!</v>
      </c>
      <c r="O10" s="92"/>
      <c r="P10" s="93">
        <f>I10*O10</f>
        <v>0</v>
      </c>
      <c r="Q10" s="92" t="e">
        <f>Q12/P12*O10+O10</f>
        <v>#DIV/0!</v>
      </c>
      <c r="R10" s="98" t="e">
        <f>Q10*I10</f>
        <v>#DIV/0!</v>
      </c>
      <c r="T10" s="103"/>
      <c r="U10" s="103"/>
      <c r="V10" s="103"/>
      <c r="W10" s="105" t="e">
        <f>Q10+T10</f>
        <v>#DIV/0!</v>
      </c>
      <c r="X10" s="105" t="e">
        <f>U10+Q10*P6/O6</f>
        <v>#DIV/0!</v>
      </c>
      <c r="Y10" s="105" t="e">
        <f>V10+Q10*Q6/O6</f>
        <v>#DIV/0!</v>
      </c>
      <c r="Z10" s="108" t="e">
        <f>W10*J10</f>
        <v>#DIV/0!</v>
      </c>
    </row>
    <row r="11" spans="14:26" ht="12.75">
      <c r="N11" s="68"/>
      <c r="P11" s="95">
        <f>SUM(P9:P10)</f>
        <v>0</v>
      </c>
      <c r="R11" s="99" t="e">
        <f>SUM(R9:R10)</f>
        <v>#DIV/0!</v>
      </c>
      <c r="T11" s="782" t="s">
        <v>193</v>
      </c>
      <c r="U11" s="783"/>
      <c r="V11" s="783"/>
      <c r="W11" s="101"/>
      <c r="X11" s="101"/>
      <c r="Y11" s="101"/>
      <c r="Z11" s="109" t="e">
        <f>SUM(Z9:Z10)</f>
        <v>#DIV/0!</v>
      </c>
    </row>
    <row r="12" spans="1:25" ht="35.25" customHeight="1">
      <c r="A12" s="761" t="s">
        <v>67</v>
      </c>
      <c r="B12" s="761"/>
      <c r="C12" s="761"/>
      <c r="D12" s="761"/>
      <c r="E12" s="761"/>
      <c r="F12" s="761"/>
      <c r="G12" s="761"/>
      <c r="H12" s="761"/>
      <c r="I12" s="761"/>
      <c r="J12" s="761"/>
      <c r="K12" s="761"/>
      <c r="L12" s="761"/>
      <c r="M12" s="761"/>
      <c r="N12" s="833"/>
      <c r="O12" s="83" t="s">
        <v>240</v>
      </c>
      <c r="P12" s="95">
        <f>5о!S12</f>
        <v>0</v>
      </c>
      <c r="Q12" s="68">
        <f>5о!T12</f>
        <v>0</v>
      </c>
      <c r="T12" s="120" t="e">
        <f>T7*I7+T9*I9</f>
        <v>#VALUE!</v>
      </c>
      <c r="U12" s="120">
        <f>U7*J7+U9*J9</f>
        <v>0</v>
      </c>
      <c r="V12" s="120">
        <f>V7*K7+V9*K9</f>
        <v>0</v>
      </c>
      <c r="W12" s="101"/>
      <c r="X12" s="101"/>
      <c r="Y12" s="101"/>
    </row>
    <row r="14" ht="18.75">
      <c r="A14" s="5" t="s">
        <v>68</v>
      </c>
    </row>
    <row r="16" spans="1:14" ht="12.75" customHeight="1">
      <c r="A16" s="714" t="s">
        <v>14</v>
      </c>
      <c r="B16" s="715"/>
      <c r="C16" s="715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</row>
    <row r="17" spans="1:14" ht="25.5" customHeight="1">
      <c r="A17" s="86" t="s">
        <v>9</v>
      </c>
      <c r="B17" s="86" t="s">
        <v>10</v>
      </c>
      <c r="C17" s="86" t="s">
        <v>11</v>
      </c>
      <c r="D17" s="86" t="s">
        <v>12</v>
      </c>
      <c r="E17" s="703" t="s">
        <v>13</v>
      </c>
      <c r="F17" s="767"/>
      <c r="G17" s="767"/>
      <c r="H17" s="767"/>
      <c r="I17" s="767"/>
      <c r="J17" s="767"/>
      <c r="K17" s="767"/>
      <c r="L17" s="767"/>
      <c r="M17" s="767"/>
      <c r="N17" s="704"/>
    </row>
    <row r="18" spans="1:14" ht="12.75">
      <c r="A18" s="86">
        <v>1</v>
      </c>
      <c r="B18" s="86">
        <v>2</v>
      </c>
      <c r="C18" s="86">
        <v>3</v>
      </c>
      <c r="D18" s="86">
        <v>4</v>
      </c>
      <c r="E18" s="703">
        <v>5</v>
      </c>
      <c r="F18" s="767"/>
      <c r="G18" s="767"/>
      <c r="H18" s="767"/>
      <c r="I18" s="767"/>
      <c r="J18" s="767"/>
      <c r="K18" s="767"/>
      <c r="L18" s="767"/>
      <c r="M18" s="767"/>
      <c r="N18" s="704"/>
    </row>
    <row r="19" spans="1:14" ht="56.25" customHeight="1">
      <c r="A19" s="87" t="s">
        <v>28</v>
      </c>
      <c r="B19" s="87" t="s">
        <v>29</v>
      </c>
      <c r="C19" s="87" t="s">
        <v>197</v>
      </c>
      <c r="D19" s="87" t="s">
        <v>198</v>
      </c>
      <c r="E19" s="703" t="s">
        <v>199</v>
      </c>
      <c r="F19" s="767"/>
      <c r="G19" s="767"/>
      <c r="H19" s="767"/>
      <c r="I19" s="767"/>
      <c r="J19" s="767"/>
      <c r="K19" s="767"/>
      <c r="L19" s="767"/>
      <c r="M19" s="767"/>
      <c r="N19" s="704"/>
    </row>
    <row r="20" spans="1:5" ht="12.75">
      <c r="A20" s="67"/>
      <c r="B20" s="67"/>
      <c r="C20" s="31"/>
      <c r="D20" s="31"/>
      <c r="E20" s="31"/>
    </row>
    <row r="21" ht="18.75">
      <c r="A21" s="5" t="s">
        <v>69</v>
      </c>
    </row>
    <row r="22" ht="24" customHeight="1">
      <c r="A22" s="5" t="s">
        <v>70</v>
      </c>
    </row>
    <row r="23" spans="1:14" ht="12.75" customHeight="1">
      <c r="A23" s="815" t="s">
        <v>247</v>
      </c>
      <c r="B23" s="815"/>
      <c r="C23" s="815"/>
      <c r="D23" s="815"/>
      <c r="E23" s="815"/>
      <c r="F23" s="815"/>
      <c r="G23" s="815"/>
      <c r="H23" s="815"/>
      <c r="I23" s="815"/>
      <c r="J23" s="815"/>
      <c r="K23" s="815"/>
      <c r="L23" s="815"/>
      <c r="M23" s="815"/>
      <c r="N23" s="815"/>
    </row>
    <row r="24" spans="1:14" ht="18" customHeight="1">
      <c r="A24" s="753" t="s">
        <v>200</v>
      </c>
      <c r="B24" s="753"/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3"/>
    </row>
    <row r="25" spans="1:14" ht="12.75" customHeight="1">
      <c r="A25" s="768" t="s">
        <v>299</v>
      </c>
      <c r="B25" s="768"/>
      <c r="C25" s="768"/>
      <c r="D25" s="768"/>
      <c r="E25" s="768"/>
      <c r="F25" s="768"/>
      <c r="G25" s="768"/>
      <c r="H25" s="768"/>
      <c r="I25" s="768"/>
      <c r="J25" s="768"/>
      <c r="K25" s="768"/>
      <c r="L25" s="768"/>
      <c r="M25" s="768"/>
      <c r="N25" s="768"/>
    </row>
    <row r="26" spans="1:14" ht="28.5" customHeight="1">
      <c r="A26" s="753" t="s">
        <v>201</v>
      </c>
      <c r="B26" s="753"/>
      <c r="C26" s="753"/>
      <c r="D26" s="753"/>
      <c r="E26" s="753"/>
      <c r="F26" s="753"/>
      <c r="G26" s="753"/>
      <c r="H26" s="753"/>
      <c r="I26" s="753"/>
      <c r="J26" s="753"/>
      <c r="K26" s="753"/>
      <c r="L26" s="753"/>
      <c r="M26" s="753"/>
      <c r="N26" s="753"/>
    </row>
    <row r="27" spans="1:14" ht="28.5" customHeight="1">
      <c r="A27" s="753" t="s">
        <v>301</v>
      </c>
      <c r="B27" s="753"/>
      <c r="C27" s="753"/>
      <c r="D27" s="753"/>
      <c r="E27" s="753"/>
      <c r="F27" s="753"/>
      <c r="G27" s="753"/>
      <c r="H27" s="753"/>
      <c r="I27" s="753"/>
      <c r="J27" s="753"/>
      <c r="K27" s="753"/>
      <c r="L27" s="753"/>
      <c r="M27" s="753"/>
      <c r="N27" s="753"/>
    </row>
    <row r="28" spans="1:14" ht="77.25" customHeight="1">
      <c r="A28" s="760" t="s">
        <v>202</v>
      </c>
      <c r="B28" s="760"/>
      <c r="C28" s="760"/>
      <c r="D28" s="760"/>
      <c r="E28" s="760"/>
      <c r="F28" s="760"/>
      <c r="G28" s="760"/>
      <c r="H28" s="760"/>
      <c r="I28" s="760"/>
      <c r="J28" s="760"/>
      <c r="K28" s="760"/>
      <c r="L28" s="760"/>
      <c r="M28" s="760"/>
      <c r="N28" s="760"/>
    </row>
    <row r="29" spans="1:14" ht="27.75" customHeight="1">
      <c r="A29" s="760" t="s">
        <v>245</v>
      </c>
      <c r="B29" s="760"/>
      <c r="C29" s="760"/>
      <c r="D29" s="760"/>
      <c r="E29" s="760"/>
      <c r="F29" s="760"/>
      <c r="G29" s="760"/>
      <c r="H29" s="760"/>
      <c r="I29" s="760"/>
      <c r="J29" s="760"/>
      <c r="K29" s="760"/>
      <c r="L29" s="760"/>
      <c r="M29" s="760"/>
      <c r="N29" s="760"/>
    </row>
    <row r="30" spans="1:14" ht="28.5" customHeight="1">
      <c r="A30" s="760" t="s">
        <v>300</v>
      </c>
      <c r="B30" s="760"/>
      <c r="C30" s="760"/>
      <c r="D30" s="760"/>
      <c r="E30" s="760"/>
      <c r="F30" s="760"/>
      <c r="G30" s="760"/>
      <c r="H30" s="760"/>
      <c r="I30" s="760"/>
      <c r="J30" s="760"/>
      <c r="K30" s="760"/>
      <c r="L30" s="760"/>
      <c r="M30" s="760"/>
      <c r="N30" s="760"/>
    </row>
    <row r="31" spans="1:14" ht="19.5" customHeight="1">
      <c r="A31" s="760" t="s">
        <v>72</v>
      </c>
      <c r="B31" s="760"/>
      <c r="C31" s="760"/>
      <c r="D31" s="760"/>
      <c r="E31" s="760"/>
      <c r="F31" s="760"/>
      <c r="G31" s="760"/>
      <c r="H31" s="760"/>
      <c r="I31" s="760"/>
      <c r="J31" s="760"/>
      <c r="K31" s="760"/>
      <c r="L31" s="760"/>
      <c r="M31" s="760"/>
      <c r="N31" s="760"/>
    </row>
    <row r="32" ht="18.75">
      <c r="A32" s="5" t="s">
        <v>73</v>
      </c>
    </row>
    <row r="33" ht="15.75">
      <c r="A33" s="29"/>
    </row>
    <row r="34" spans="1:14" ht="27" customHeight="1">
      <c r="A34" s="721" t="s">
        <v>15</v>
      </c>
      <c r="B34" s="721"/>
      <c r="C34" s="721"/>
      <c r="D34" s="721" t="s">
        <v>74</v>
      </c>
      <c r="E34" s="721"/>
      <c r="F34" s="721"/>
      <c r="G34" s="721"/>
      <c r="H34" s="721"/>
      <c r="I34" s="721"/>
      <c r="J34" s="721"/>
      <c r="K34" s="721"/>
      <c r="L34" s="721"/>
      <c r="M34" s="721" t="s">
        <v>16</v>
      </c>
      <c r="N34" s="721"/>
    </row>
    <row r="35" spans="1:14" s="15" customFormat="1" ht="11.25">
      <c r="A35" s="822">
        <v>1</v>
      </c>
      <c r="B35" s="822"/>
      <c r="C35" s="822"/>
      <c r="D35" s="822">
        <v>2</v>
      </c>
      <c r="E35" s="822"/>
      <c r="F35" s="822"/>
      <c r="G35" s="822"/>
      <c r="H35" s="822"/>
      <c r="I35" s="822"/>
      <c r="J35" s="822"/>
      <c r="K35" s="822"/>
      <c r="L35" s="822"/>
      <c r="M35" s="822">
        <v>3</v>
      </c>
      <c r="N35" s="822"/>
    </row>
    <row r="36" spans="1:14" ht="57" customHeight="1">
      <c r="A36" s="824" t="s">
        <v>82</v>
      </c>
      <c r="B36" s="825"/>
      <c r="C36" s="826"/>
      <c r="D36" s="821" t="s">
        <v>75</v>
      </c>
      <c r="E36" s="821"/>
      <c r="F36" s="821"/>
      <c r="G36" s="821"/>
      <c r="H36" s="821"/>
      <c r="I36" s="821"/>
      <c r="J36" s="821"/>
      <c r="K36" s="821"/>
      <c r="L36" s="821"/>
      <c r="M36" s="721" t="s">
        <v>81</v>
      </c>
      <c r="N36" s="721"/>
    </row>
    <row r="37" spans="1:14" ht="24" customHeight="1">
      <c r="A37" s="827"/>
      <c r="B37" s="828"/>
      <c r="C37" s="829"/>
      <c r="D37" s="821" t="s">
        <v>76</v>
      </c>
      <c r="E37" s="821"/>
      <c r="F37" s="821"/>
      <c r="G37" s="821"/>
      <c r="H37" s="821"/>
      <c r="I37" s="821"/>
      <c r="J37" s="821"/>
      <c r="K37" s="821"/>
      <c r="L37" s="821"/>
      <c r="M37" s="721"/>
      <c r="N37" s="721"/>
    </row>
    <row r="38" spans="1:14" ht="23.25" customHeight="1">
      <c r="A38" s="827"/>
      <c r="B38" s="828"/>
      <c r="C38" s="829"/>
      <c r="D38" s="821" t="s">
        <v>77</v>
      </c>
      <c r="E38" s="821"/>
      <c r="F38" s="821"/>
      <c r="G38" s="821"/>
      <c r="H38" s="821"/>
      <c r="I38" s="821"/>
      <c r="J38" s="821"/>
      <c r="K38" s="821"/>
      <c r="L38" s="821"/>
      <c r="M38" s="721"/>
      <c r="N38" s="721"/>
    </row>
    <row r="39" spans="1:14" ht="23.25" customHeight="1">
      <c r="A39" s="827"/>
      <c r="B39" s="828"/>
      <c r="C39" s="829"/>
      <c r="D39" s="821" t="s">
        <v>78</v>
      </c>
      <c r="E39" s="821"/>
      <c r="F39" s="821"/>
      <c r="G39" s="821"/>
      <c r="H39" s="821"/>
      <c r="I39" s="821"/>
      <c r="J39" s="821"/>
      <c r="K39" s="821"/>
      <c r="L39" s="821"/>
      <c r="M39" s="721"/>
      <c r="N39" s="721"/>
    </row>
    <row r="40" spans="1:14" ht="21.75" customHeight="1">
      <c r="A40" s="827"/>
      <c r="B40" s="828"/>
      <c r="C40" s="829"/>
      <c r="D40" s="821" t="s">
        <v>79</v>
      </c>
      <c r="E40" s="821"/>
      <c r="F40" s="821"/>
      <c r="G40" s="821"/>
      <c r="H40" s="821"/>
      <c r="I40" s="821"/>
      <c r="J40" s="821"/>
      <c r="K40" s="821"/>
      <c r="L40" s="821"/>
      <c r="M40" s="721"/>
      <c r="N40" s="721"/>
    </row>
    <row r="41" spans="1:14" ht="24" customHeight="1">
      <c r="A41" s="830"/>
      <c r="B41" s="831"/>
      <c r="C41" s="832"/>
      <c r="D41" s="821" t="s">
        <v>80</v>
      </c>
      <c r="E41" s="821"/>
      <c r="F41" s="821"/>
      <c r="G41" s="821"/>
      <c r="H41" s="821"/>
      <c r="I41" s="821"/>
      <c r="J41" s="821"/>
      <c r="K41" s="821"/>
      <c r="L41" s="821"/>
      <c r="M41" s="721"/>
      <c r="N41" s="721"/>
    </row>
  </sheetData>
  <sheetProtection/>
  <mergeCells count="51">
    <mergeCell ref="W4:Y6"/>
    <mergeCell ref="N5:N6"/>
    <mergeCell ref="A3:A6"/>
    <mergeCell ref="E3:E5"/>
    <mergeCell ref="T11:V11"/>
    <mergeCell ref="L5:L6"/>
    <mergeCell ref="M5:M6"/>
    <mergeCell ref="F4:F6"/>
    <mergeCell ref="B3:D5"/>
    <mergeCell ref="O4:Q4"/>
    <mergeCell ref="A24:N24"/>
    <mergeCell ref="E17:N17"/>
    <mergeCell ref="E18:N18"/>
    <mergeCell ref="E19:N19"/>
    <mergeCell ref="A12:N12"/>
    <mergeCell ref="H8:H10"/>
    <mergeCell ref="M35:N35"/>
    <mergeCell ref="A36:C41"/>
    <mergeCell ref="D35:L35"/>
    <mergeCell ref="A23:N23"/>
    <mergeCell ref="F8:F10"/>
    <mergeCell ref="G8:G10"/>
    <mergeCell ref="A28:N28"/>
    <mergeCell ref="A16:N16"/>
    <mergeCell ref="D36:L36"/>
    <mergeCell ref="M36:N41"/>
    <mergeCell ref="O1:Q1"/>
    <mergeCell ref="R1:T1"/>
    <mergeCell ref="T4:V4"/>
    <mergeCell ref="G4:H5"/>
    <mergeCell ref="I5:I6"/>
    <mergeCell ref="J5:J6"/>
    <mergeCell ref="K5:K6"/>
    <mergeCell ref="F3:H3"/>
    <mergeCell ref="I3:K3"/>
    <mergeCell ref="L3:N3"/>
    <mergeCell ref="D37:L37"/>
    <mergeCell ref="D39:L39"/>
    <mergeCell ref="D40:L40"/>
    <mergeCell ref="D41:L41"/>
    <mergeCell ref="D38:L38"/>
    <mergeCell ref="A35:C35"/>
    <mergeCell ref="A25:N25"/>
    <mergeCell ref="A29:N29"/>
    <mergeCell ref="A30:N30"/>
    <mergeCell ref="D34:L34"/>
    <mergeCell ref="M34:N34"/>
    <mergeCell ref="A34:C34"/>
    <mergeCell ref="A26:N26"/>
    <mergeCell ref="A27:N27"/>
    <mergeCell ref="A31:N31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Директор</cp:lastModifiedBy>
  <cp:lastPrinted>2018-02-06T11:38:04Z</cp:lastPrinted>
  <dcterms:created xsi:type="dcterms:W3CDTF">2008-10-01T13:21:49Z</dcterms:created>
  <dcterms:modified xsi:type="dcterms:W3CDTF">2023-10-10T10:07:34Z</dcterms:modified>
  <cp:category/>
  <cp:version/>
  <cp:contentType/>
  <cp:contentStatus/>
</cp:coreProperties>
</file>